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7010" windowHeight="10605" activeTab="4"/>
  </bookViews>
  <sheets>
    <sheet name="日程表白紙" sheetId="1" r:id="rId1"/>
    <sheet name="チームテーブル" sheetId="2" r:id="rId2"/>
    <sheet name="対戦表入力用" sheetId="3" r:id="rId3"/>
    <sheet name="集計用" sheetId="4" r:id="rId4"/>
    <sheet name="成績表" sheetId="5" r:id="rId5"/>
    <sheet name="成績表白紙" sheetId="6" r:id="rId6"/>
  </sheets>
  <definedNames>
    <definedName name="_xlnm.Print_Area" localSheetId="4">'成績表'!$C$15:$AM$27</definedName>
    <definedName name="_xlnm.Print_Area" localSheetId="5">'成績表白紙'!$C$1:$AM$13</definedName>
    <definedName name="_xlnm.Print_Area" localSheetId="0">'日程表白紙'!$A$1:$M$39</definedName>
    <definedName name="リーグ">'チームテーブル'!$C$3:$D$11</definedName>
    <definedName name="成績" localSheetId="4">'成績表'!$B$5:$AM$13</definedName>
    <definedName name="成績" localSheetId="5">'成績表白紙'!$B$5:$AM$13</definedName>
    <definedName name="成績表" localSheetId="4">'成績表'!$B$5:$AY$17</definedName>
    <definedName name="成績表" localSheetId="5">'成績表白紙'!$B$5:$AZ$15</definedName>
    <definedName name="対戦成績">'集計用'!$S$62:$V$97</definedName>
    <definedName name="得失点">'集計用'!$C$62:$N$70</definedName>
  </definedNames>
  <calcPr fullCalcOnLoad="1"/>
</workbook>
</file>

<file path=xl/comments5.xml><?xml version="1.0" encoding="utf-8"?>
<comments xmlns="http://schemas.openxmlformats.org/spreadsheetml/2006/main">
  <authors>
    <author>argocd</author>
    <author>DELL</author>
  </authors>
  <commentList>
    <comment ref="A1" authorId="0">
      <text>
        <r>
          <rPr>
            <b/>
            <sz val="12"/>
            <rFont val="ＭＳ Ｐゴシック"/>
            <family val="3"/>
          </rPr>
          <t>ここの順位を書き換えると、
下の表に自動的に並び変わります。</t>
        </r>
      </text>
    </comment>
    <comment ref="A1" authorId="0">
      <text>
        <r>
          <rPr>
            <b/>
            <sz val="12"/>
            <rFont val="ＭＳ Ｐゴシック"/>
            <family val="3"/>
          </rPr>
          <t>勝点、得失点、セット率より順位を入力すると、下段の成績表に順位順に並び替わります。</t>
        </r>
        <r>
          <rPr>
            <sz val="12"/>
            <rFont val="ＭＳ Ｐゴシック"/>
            <family val="3"/>
          </rPr>
          <t xml:space="preserve">
</t>
        </r>
      </text>
    </comment>
    <comment ref="AM3" authorId="1">
      <text>
        <r>
          <rPr>
            <b/>
            <sz val="12"/>
            <rFont val="ＭＳ Ｐゴシック"/>
            <family val="3"/>
          </rPr>
          <t>勝点、得失点、セット率より、順位を入力すると、下段の表に順位順に並びます。</t>
        </r>
      </text>
    </comment>
  </commentList>
</comments>
</file>

<file path=xl/sharedStrings.xml><?xml version="1.0" encoding="utf-8"?>
<sst xmlns="http://schemas.openxmlformats.org/spreadsheetml/2006/main" count="389" uniqueCount="86">
  <si>
    <t>コート</t>
  </si>
  <si>
    <t>セット</t>
  </si>
  <si>
    <t>Ａ</t>
  </si>
  <si>
    <t>B</t>
  </si>
  <si>
    <t>総得点</t>
  </si>
  <si>
    <t>総失点</t>
  </si>
  <si>
    <t>得失点差</t>
  </si>
  <si>
    <t>セット・得点</t>
  </si>
  <si>
    <t>セット・得点</t>
  </si>
  <si>
    <t>チーム名</t>
  </si>
  <si>
    <t>勝点</t>
  </si>
  <si>
    <t>試合</t>
  </si>
  <si>
    <t>勝</t>
  </si>
  <si>
    <t>負</t>
  </si>
  <si>
    <t>順位</t>
  </si>
  <si>
    <t>得</t>
  </si>
  <si>
    <t>set</t>
  </si>
  <si>
    <t>set</t>
  </si>
  <si>
    <t>set</t>
  </si>
  <si>
    <t>率</t>
  </si>
  <si>
    <t>失</t>
  </si>
  <si>
    <t>-</t>
  </si>
  <si>
    <t>審判</t>
  </si>
  <si>
    <t>　注意：時間厳守で８時から試合ができるように、ご協力をお願いいたします。</t>
  </si>
  <si>
    <t>準備</t>
  </si>
  <si>
    <t>片付け</t>
  </si>
  <si>
    <t>Ａ</t>
  </si>
  <si>
    <t>B</t>
  </si>
  <si>
    <t>－</t>
  </si>
  <si>
    <t>－</t>
  </si>
  <si>
    <t>コート</t>
  </si>
  <si>
    <t>Ａ</t>
  </si>
  <si>
    <t>B</t>
  </si>
  <si>
    <t>（火）</t>
  </si>
  <si>
    <t>第一試合　８：００～　　　</t>
  </si>
  <si>
    <t>第二試合　９：００～　　　</t>
  </si>
  <si>
    <t>得点</t>
  </si>
  <si>
    <t>得点</t>
  </si>
  <si>
    <t>１部リーグＡコート、２部リーグＢコート</t>
  </si>
  <si>
    <t>－</t>
  </si>
  <si>
    <t>-</t>
  </si>
  <si>
    <t>第一試合　８：００～</t>
  </si>
  <si>
    <t>第二試合　９：００～</t>
  </si>
  <si>
    <t>点差</t>
  </si>
  <si>
    <t>点差</t>
  </si>
  <si>
    <t>対戦成績テーブル</t>
  </si>
  <si>
    <t>参加チーム</t>
  </si>
  <si>
    <t>コート</t>
  </si>
  <si>
    <t>第一試合　８：００～</t>
  </si>
  <si>
    <t>第二試合　９：００～</t>
  </si>
  <si>
    <t>準備</t>
  </si>
  <si>
    <t>審判</t>
  </si>
  <si>
    <t>片付け</t>
  </si>
  <si>
    <t>A</t>
  </si>
  <si>
    <t>B</t>
  </si>
  <si>
    <t>番号</t>
  </si>
  <si>
    <t>得</t>
  </si>
  <si>
    <t>失</t>
  </si>
  <si>
    <t>set</t>
  </si>
  <si>
    <t>set</t>
  </si>
  <si>
    <t>（火）</t>
  </si>
  <si>
    <t>ポラリス</t>
  </si>
  <si>
    <t>ブラックベリー</t>
  </si>
  <si>
    <t>イクシーズ</t>
  </si>
  <si>
    <t>フレンド</t>
  </si>
  <si>
    <t>・第一試合の準備チームは、試合前に各コートの準備をしてください。</t>
  </si>
  <si>
    <t>・第二試合のチームは、第一試合の審判と片付けを割り振っています。</t>
  </si>
  <si>
    <t>・審判は、原則として、審判１名、副審１名、点付け２名（１）、記録１名、線審４名（２）、計９名で当番が当たった</t>
  </si>
  <si>
    <t>　チームで責任を持って行ってください。（）は最低人数。</t>
  </si>
  <si>
    <t>・ネット、白帯、マーカー、線審の旗は事務所に片付けて下さい。</t>
  </si>
  <si>
    <t>・試合球は、勤体事務所にあるカラーボールを使用してください。</t>
  </si>
  <si>
    <t>・試合開始は、時間遵守してください。</t>
  </si>
  <si>
    <t>・試合の結果を必ず勤体に貼ってある表に書き込んでください。（忘れると最終順位が出せなくなります）</t>
  </si>
  <si>
    <t>・試合終了時に電気、ガス、水道、施錠を確認してください。</t>
  </si>
  <si>
    <t>平成23年度　バレーボールリーグ戦</t>
  </si>
  <si>
    <t>平成22年度　バレーボールリーグ戦</t>
  </si>
  <si>
    <t>すみれ</t>
  </si>
  <si>
    <t>ミント</t>
  </si>
  <si>
    <t>ハッピー</t>
  </si>
  <si>
    <t>アクア</t>
  </si>
  <si>
    <t>平成22年度　バレーボールリーグ戦</t>
  </si>
  <si>
    <t>・連絡先　　バレーボール協会</t>
  </si>
  <si>
    <t>オリーブ</t>
  </si>
  <si>
    <t>平成22年度　バレーボールリーグ戦　計算用　</t>
  </si>
  <si>
    <t>チーム名を入れ替えると、対戦表に反映されます。</t>
  </si>
  <si>
    <t>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</si>
</sst>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 "/>
    <numFmt numFmtId="178" formatCode="0.000"/>
    <numFmt numFmtId="179" formatCode="&quot;△&quot;\ #,##0;&quot;▲&quot;\ #,##0"/>
    <numFmt numFmtId="180" formatCode="mmm\-yyyy"/>
    <numFmt numFmtId="181" formatCode="0.0_);[Red]\(0.0\)"/>
  </numFmts>
  <fonts count="24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12"/>
      <name val="ＭＳ Ｐゴシック"/>
      <family val="3"/>
    </font>
    <font>
      <sz val="12"/>
      <name val="Osaka"/>
      <family val="3"/>
    </font>
    <font>
      <sz val="1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明朝"/>
      <family val="1"/>
    </font>
    <font>
      <b/>
      <sz val="9"/>
      <color indexed="12"/>
      <name val="ＭＳ Ｐゴシック"/>
      <family val="3"/>
    </font>
    <font>
      <sz val="9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9"/>
      <color indexed="12"/>
      <name val="ＭＳ Ｐ明朝"/>
      <family val="1"/>
    </font>
    <font>
      <b/>
      <sz val="18"/>
      <name val="ＭＳ Ｐゴシック"/>
      <family val="3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hair"/>
      <top style="thin"/>
      <bottom style="hair">
        <color indexed="22"/>
      </bottom>
    </border>
    <border>
      <left style="hair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/>
      <top style="hair">
        <color indexed="22"/>
      </top>
      <bottom style="hair">
        <color indexed="22"/>
      </bottom>
    </border>
    <border>
      <left style="hair"/>
      <right style="hair">
        <color indexed="22"/>
      </right>
      <top style="hair">
        <color indexed="22"/>
      </top>
      <bottom style="hair"/>
    </border>
    <border>
      <left style="hair">
        <color indexed="22"/>
      </left>
      <right style="hair"/>
      <top style="hair">
        <color indexed="22"/>
      </top>
      <bottom style="hair"/>
    </border>
    <border>
      <left style="hair"/>
      <right style="hair">
        <color indexed="22"/>
      </right>
      <top style="hair"/>
      <bottom style="hair">
        <color indexed="2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22"/>
      </left>
      <right style="hair"/>
      <top style="hair"/>
      <bottom style="hair">
        <color indexed="22"/>
      </bottom>
    </border>
    <border>
      <left style="hair"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/>
      <top style="hair">
        <color indexed="22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/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23"/>
      </left>
      <right>
        <color indexed="63"/>
      </right>
      <top style="hair"/>
      <bottom>
        <color indexed="63"/>
      </bottom>
    </border>
    <border>
      <left style="thin">
        <color indexed="23"/>
      </left>
      <right>
        <color indexed="63"/>
      </right>
      <top style="thin"/>
      <bottom style="hair"/>
    </border>
    <border>
      <left>
        <color indexed="63"/>
      </left>
      <right style="thin">
        <color indexed="23"/>
      </right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</cellStyleXfs>
  <cellXfs count="43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56" fontId="6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21" applyFont="1">
      <alignment/>
      <protection/>
    </xf>
    <xf numFmtId="0" fontId="6" fillId="3" borderId="2" xfId="0" applyFont="1" applyFill="1" applyBorder="1" applyAlignment="1">
      <alignment horizontal="center" vertical="center"/>
    </xf>
    <xf numFmtId="0" fontId="9" fillId="2" borderId="3" xfId="21" applyFont="1" applyFill="1" applyBorder="1" applyAlignment="1">
      <alignment horizontal="center" vertical="top"/>
      <protection/>
    </xf>
    <xf numFmtId="0" fontId="9" fillId="2" borderId="4" xfId="21" applyFont="1" applyFill="1" applyBorder="1" applyAlignment="1">
      <alignment horizontal="center" vertical="top"/>
      <protection/>
    </xf>
    <xf numFmtId="0" fontId="9" fillId="2" borderId="5" xfId="21" applyFont="1" applyFill="1" applyBorder="1" applyAlignment="1">
      <alignment horizontal="center" vertical="top"/>
      <protection/>
    </xf>
    <xf numFmtId="0" fontId="9" fillId="0" borderId="0" xfId="21" applyFont="1" applyAlignment="1">
      <alignment vertical="center"/>
      <protection/>
    </xf>
    <xf numFmtId="0" fontId="9" fillId="4" borderId="6" xfId="21" applyFont="1" applyFill="1" applyBorder="1" applyAlignment="1">
      <alignment horizontal="centerContinuous" vertical="center"/>
      <protection/>
    </xf>
    <xf numFmtId="0" fontId="9" fillId="4" borderId="7" xfId="21" applyFont="1" applyFill="1" applyBorder="1" applyAlignment="1" applyProtection="1">
      <alignment vertical="center"/>
      <protection/>
    </xf>
    <xf numFmtId="0" fontId="9" fillId="4" borderId="7" xfId="21" applyFont="1" applyFill="1" applyBorder="1" applyAlignment="1" applyProtection="1">
      <alignment horizontal="center" vertical="center"/>
      <protection/>
    </xf>
    <xf numFmtId="0" fontId="9" fillId="4" borderId="7" xfId="21" applyFont="1" applyFill="1" applyBorder="1" applyAlignment="1" applyProtection="1">
      <alignment horizontal="left" vertical="center"/>
      <protection/>
    </xf>
    <xf numFmtId="0" fontId="9" fillId="4" borderId="8" xfId="21" applyFont="1" applyFill="1" applyBorder="1" applyAlignment="1" applyProtection="1">
      <alignment vertical="center"/>
      <protection locked="0"/>
    </xf>
    <xf numFmtId="0" fontId="9" fillId="4" borderId="9" xfId="21" applyFont="1" applyFill="1" applyBorder="1" applyAlignment="1" applyProtection="1">
      <alignment horizontal="center" vertical="center"/>
      <protection/>
    </xf>
    <xf numFmtId="0" fontId="9" fillId="4" borderId="7" xfId="21" applyFont="1" applyFill="1" applyBorder="1" applyAlignment="1" applyProtection="1">
      <alignment horizontal="left" vertical="center"/>
      <protection locked="0"/>
    </xf>
    <xf numFmtId="0" fontId="9" fillId="4" borderId="10" xfId="21" applyFont="1" applyFill="1" applyBorder="1" applyAlignment="1">
      <alignment vertical="center"/>
      <protection/>
    </xf>
    <xf numFmtId="0" fontId="9" fillId="4" borderId="11" xfId="21" applyFont="1" applyFill="1" applyBorder="1" applyAlignment="1">
      <alignment vertical="center"/>
      <protection/>
    </xf>
    <xf numFmtId="0" fontId="9" fillId="4" borderId="12" xfId="21" applyFont="1" applyFill="1" applyBorder="1" applyAlignment="1">
      <alignment vertical="center"/>
      <protection/>
    </xf>
    <xf numFmtId="0" fontId="9" fillId="4" borderId="6" xfId="21" applyFont="1" applyFill="1" applyBorder="1" applyAlignment="1">
      <alignment vertical="center"/>
      <protection/>
    </xf>
    <xf numFmtId="0" fontId="9" fillId="2" borderId="6" xfId="21" applyFont="1" applyFill="1" applyBorder="1" applyAlignment="1">
      <alignment horizontal="centerContinuous" vertical="center"/>
      <protection/>
    </xf>
    <xf numFmtId="0" fontId="12" fillId="2" borderId="9" xfId="21" applyFont="1" applyFill="1" applyBorder="1" applyAlignment="1" applyProtection="1">
      <alignment vertical="center"/>
      <protection/>
    </xf>
    <xf numFmtId="0" fontId="12" fillId="2" borderId="9" xfId="21" applyFont="1" applyFill="1" applyBorder="1" applyAlignment="1" applyProtection="1">
      <alignment horizontal="center" vertical="center"/>
      <protection/>
    </xf>
    <xf numFmtId="0" fontId="12" fillId="2" borderId="9" xfId="21" applyFont="1" applyFill="1" applyBorder="1" applyAlignment="1" applyProtection="1">
      <alignment horizontal="left" vertical="center"/>
      <protection/>
    </xf>
    <xf numFmtId="0" fontId="12" fillId="2" borderId="13" xfId="21" applyFont="1" applyFill="1" applyBorder="1" applyAlignment="1" applyProtection="1">
      <alignment vertical="center"/>
      <protection/>
    </xf>
    <xf numFmtId="0" fontId="9" fillId="4" borderId="9" xfId="21" applyFont="1" applyFill="1" applyBorder="1" applyAlignment="1" applyProtection="1">
      <alignment vertical="center"/>
      <protection/>
    </xf>
    <xf numFmtId="0" fontId="12" fillId="4" borderId="9" xfId="21" applyFont="1" applyFill="1" applyBorder="1" applyAlignment="1" applyProtection="1">
      <alignment horizontal="center" vertical="center"/>
      <protection/>
    </xf>
    <xf numFmtId="0" fontId="9" fillId="4" borderId="9" xfId="21" applyFont="1" applyFill="1" applyBorder="1" applyAlignment="1" applyProtection="1">
      <alignment horizontal="left" vertical="center"/>
      <protection/>
    </xf>
    <xf numFmtId="0" fontId="9" fillId="4" borderId="13" xfId="21" applyFont="1" applyFill="1" applyBorder="1" applyAlignment="1" applyProtection="1">
      <alignment vertical="center"/>
      <protection/>
    </xf>
    <xf numFmtId="0" fontId="9" fillId="2" borderId="9" xfId="21" applyFont="1" applyFill="1" applyBorder="1" applyAlignment="1" applyProtection="1">
      <alignment vertical="center"/>
      <protection/>
    </xf>
    <xf numFmtId="0" fontId="9" fillId="2" borderId="9" xfId="21" applyFont="1" applyFill="1" applyBorder="1" applyAlignment="1" applyProtection="1">
      <alignment horizontal="left" vertical="center"/>
      <protection/>
    </xf>
    <xf numFmtId="0" fontId="9" fillId="2" borderId="13" xfId="21" applyFont="1" applyFill="1" applyBorder="1" applyAlignment="1" applyProtection="1">
      <alignment vertical="center"/>
      <protection/>
    </xf>
    <xf numFmtId="0" fontId="9" fillId="2" borderId="9" xfId="21" applyFont="1" applyFill="1" applyBorder="1" applyAlignment="1" applyProtection="1">
      <alignment horizontal="center" vertical="center"/>
      <protection/>
    </xf>
    <xf numFmtId="0" fontId="9" fillId="2" borderId="13" xfId="21" applyFont="1" applyFill="1" applyBorder="1" applyAlignment="1" applyProtection="1">
      <alignment vertical="center"/>
      <protection locked="0"/>
    </xf>
    <xf numFmtId="0" fontId="9" fillId="2" borderId="9" xfId="21" applyFont="1" applyFill="1" applyBorder="1" applyAlignment="1" applyProtection="1">
      <alignment horizontal="left" vertical="center"/>
      <protection locked="0"/>
    </xf>
    <xf numFmtId="0" fontId="9" fillId="2" borderId="14" xfId="21" applyFont="1" applyFill="1" applyBorder="1" applyAlignment="1">
      <alignment horizontal="center" vertical="center"/>
      <protection/>
    </xf>
    <xf numFmtId="178" fontId="9" fillId="4" borderId="15" xfId="21" applyNumberFormat="1" applyFont="1" applyFill="1" applyBorder="1" applyAlignment="1">
      <alignment horizontal="right" vertical="center"/>
      <protection/>
    </xf>
    <xf numFmtId="0" fontId="9" fillId="2" borderId="16" xfId="21" applyFont="1" applyFill="1" applyBorder="1" applyAlignment="1">
      <alignment textRotation="255"/>
      <protection/>
    </xf>
    <xf numFmtId="0" fontId="9" fillId="2" borderId="17" xfId="21" applyFont="1" applyFill="1" applyBorder="1" applyAlignment="1">
      <alignment textRotation="255"/>
      <protection/>
    </xf>
    <xf numFmtId="0" fontId="9" fillId="5" borderId="6" xfId="21" applyFont="1" applyFill="1" applyBorder="1" applyAlignment="1" applyProtection="1">
      <alignment horizontal="centerContinuous" vertical="center"/>
      <protection/>
    </xf>
    <xf numFmtId="0" fontId="9" fillId="5" borderId="7" xfId="21" applyFont="1" applyFill="1" applyBorder="1" applyAlignment="1" applyProtection="1">
      <alignment vertical="center"/>
      <protection/>
    </xf>
    <xf numFmtId="0" fontId="9" fillId="5" borderId="7" xfId="21" applyFont="1" applyFill="1" applyBorder="1" applyAlignment="1" applyProtection="1">
      <alignment horizontal="center" vertical="center"/>
      <protection/>
    </xf>
    <xf numFmtId="0" fontId="9" fillId="5" borderId="7" xfId="21" applyFont="1" applyFill="1" applyBorder="1" applyAlignment="1" applyProtection="1">
      <alignment horizontal="left" vertical="center"/>
      <protection/>
    </xf>
    <xf numFmtId="0" fontId="9" fillId="5" borderId="8" xfId="21" applyFont="1" applyFill="1" applyBorder="1" applyAlignment="1" applyProtection="1">
      <alignment vertical="center"/>
      <protection/>
    </xf>
    <xf numFmtId="0" fontId="9" fillId="5" borderId="9" xfId="21" applyFont="1" applyFill="1" applyBorder="1" applyAlignment="1" applyProtection="1">
      <alignment horizontal="center" vertical="center"/>
      <protection/>
    </xf>
    <xf numFmtId="0" fontId="9" fillId="5" borderId="10" xfId="21" applyFont="1" applyFill="1" applyBorder="1" applyAlignment="1" applyProtection="1">
      <alignment vertical="center"/>
      <protection/>
    </xf>
    <xf numFmtId="0" fontId="9" fillId="5" borderId="11" xfId="21" applyFont="1" applyFill="1" applyBorder="1" applyAlignment="1" applyProtection="1">
      <alignment vertical="center"/>
      <protection/>
    </xf>
    <xf numFmtId="0" fontId="12" fillId="0" borderId="6" xfId="21" applyFont="1" applyFill="1" applyBorder="1" applyAlignment="1" applyProtection="1">
      <alignment horizontal="centerContinuous" vertical="center"/>
      <protection/>
    </xf>
    <xf numFmtId="0" fontId="12" fillId="0" borderId="10" xfId="21" applyFont="1" applyFill="1" applyBorder="1" applyAlignment="1" applyProtection="1">
      <alignment vertical="center"/>
      <protection/>
    </xf>
    <xf numFmtId="0" fontId="12" fillId="0" borderId="11" xfId="21" applyFont="1" applyFill="1" applyBorder="1" applyAlignment="1" applyProtection="1">
      <alignment vertical="center"/>
      <protection/>
    </xf>
    <xf numFmtId="0" fontId="9" fillId="5" borderId="6" xfId="21" applyFont="1" applyFill="1" applyBorder="1" applyAlignment="1" applyProtection="1">
      <alignment horizontal="center" vertical="center"/>
      <protection/>
    </xf>
    <xf numFmtId="0" fontId="9" fillId="5" borderId="9" xfId="21" applyFont="1" applyFill="1" applyBorder="1" applyAlignment="1" applyProtection="1">
      <alignment vertical="center"/>
      <protection/>
    </xf>
    <xf numFmtId="0" fontId="9" fillId="5" borderId="9" xfId="21" applyFont="1" applyFill="1" applyBorder="1" applyAlignment="1" applyProtection="1">
      <alignment horizontal="left" vertical="center"/>
      <protection/>
    </xf>
    <xf numFmtId="0" fontId="9" fillId="5" borderId="13" xfId="21" applyFont="1" applyFill="1" applyBorder="1" applyAlignment="1" applyProtection="1">
      <alignment vertical="center"/>
      <protection/>
    </xf>
    <xf numFmtId="0" fontId="9" fillId="0" borderId="6" xfId="21" applyFont="1" applyFill="1" applyBorder="1" applyAlignment="1" applyProtection="1">
      <alignment horizontal="center" vertical="center"/>
      <protection/>
    </xf>
    <xf numFmtId="0" fontId="9" fillId="0" borderId="10" xfId="21" applyFont="1" applyFill="1" applyBorder="1" applyAlignment="1" applyProtection="1">
      <alignment vertical="center"/>
      <protection/>
    </xf>
    <xf numFmtId="0" fontId="9" fillId="0" borderId="11" xfId="21" applyFont="1" applyFill="1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7" fillId="3" borderId="24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horizontal="center" vertical="center"/>
    </xf>
    <xf numFmtId="0" fontId="9" fillId="4" borderId="15" xfId="21" applyNumberFormat="1" applyFont="1" applyFill="1" applyBorder="1" applyAlignment="1">
      <alignment horizontal="right" vertical="center"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25" xfId="22" applyBorder="1">
      <alignment/>
      <protection/>
    </xf>
    <xf numFmtId="0" fontId="0" fillId="0" borderId="1" xfId="22" applyBorder="1">
      <alignment/>
      <protection/>
    </xf>
    <xf numFmtId="0" fontId="0" fillId="0" borderId="21" xfId="22" applyFont="1" applyBorder="1" applyAlignment="1">
      <alignment horizontal="center"/>
      <protection/>
    </xf>
    <xf numFmtId="0" fontId="0" fillId="0" borderId="30" xfId="22" applyBorder="1" applyAlignment="1">
      <alignment horizontal="center" vertical="center"/>
      <protection/>
    </xf>
    <xf numFmtId="0" fontId="0" fillId="0" borderId="31" xfId="22" applyBorder="1" applyAlignment="1">
      <alignment vertical="center"/>
      <protection/>
    </xf>
    <xf numFmtId="0" fontId="0" fillId="0" borderId="7" xfId="22" applyBorder="1" applyAlignment="1">
      <alignment vertical="center"/>
      <protection/>
    </xf>
    <xf numFmtId="0" fontId="0" fillId="0" borderId="7" xfId="22" applyBorder="1" applyAlignment="1">
      <alignment horizontal="center" vertical="center"/>
      <protection/>
    </xf>
    <xf numFmtId="0" fontId="0" fillId="0" borderId="32" xfId="22" applyBorder="1" applyAlignment="1">
      <alignment vertical="center"/>
      <protection/>
    </xf>
    <xf numFmtId="0" fontId="0" fillId="0" borderId="33" xfId="22" applyBorder="1" applyAlignment="1">
      <alignment horizontal="center" vertical="center"/>
      <protection/>
    </xf>
    <xf numFmtId="0" fontId="0" fillId="0" borderId="34" xfId="22" applyBorder="1" applyAlignment="1">
      <alignment vertical="center"/>
      <protection/>
    </xf>
    <xf numFmtId="0" fontId="0" fillId="0" borderId="9" xfId="22" applyBorder="1" applyAlignment="1">
      <alignment vertical="center"/>
      <protection/>
    </xf>
    <xf numFmtId="0" fontId="0" fillId="0" borderId="9" xfId="22" applyBorder="1" applyAlignment="1">
      <alignment horizontal="center" vertical="center"/>
      <protection/>
    </xf>
    <xf numFmtId="0" fontId="0" fillId="0" borderId="35" xfId="22" applyBorder="1" applyAlignment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0" fontId="0" fillId="0" borderId="1" xfId="22" applyBorder="1" applyAlignment="1">
      <alignment vertical="center"/>
      <protection/>
    </xf>
    <xf numFmtId="0" fontId="0" fillId="0" borderId="21" xfId="22" applyBorder="1" applyAlignment="1">
      <alignment vertical="center"/>
      <protection/>
    </xf>
    <xf numFmtId="0" fontId="0" fillId="0" borderId="21" xfId="22" applyBorder="1" applyAlignment="1">
      <alignment horizontal="center" vertical="center"/>
      <protection/>
    </xf>
    <xf numFmtId="0" fontId="0" fillId="0" borderId="36" xfId="22" applyBorder="1" applyAlignment="1">
      <alignment vertical="center"/>
      <protection/>
    </xf>
    <xf numFmtId="0" fontId="0" fillId="0" borderId="31" xfId="22" applyFill="1" applyBorder="1" applyAlignment="1">
      <alignment vertical="center"/>
      <protection/>
    </xf>
    <xf numFmtId="0" fontId="0" fillId="0" borderId="7" xfId="22" applyFill="1" applyBorder="1" applyAlignment="1">
      <alignment vertical="center"/>
      <protection/>
    </xf>
    <xf numFmtId="0" fontId="0" fillId="0" borderId="21" xfId="22" applyFill="1" applyBorder="1" applyAlignment="1">
      <alignment vertical="center"/>
      <protection/>
    </xf>
    <xf numFmtId="0" fontId="0" fillId="0" borderId="36" xfId="22" applyFill="1" applyBorder="1" applyAlignment="1">
      <alignment vertical="center"/>
      <protection/>
    </xf>
    <xf numFmtId="0" fontId="0" fillId="0" borderId="1" xfId="22" applyFill="1" applyBorder="1" applyAlignment="1">
      <alignment vertical="center"/>
      <protection/>
    </xf>
    <xf numFmtId="0" fontId="0" fillId="0" borderId="28" xfId="22" applyBorder="1">
      <alignment/>
      <protection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9" fillId="4" borderId="40" xfId="21" applyFont="1" applyFill="1" applyBorder="1" applyAlignment="1" applyProtection="1">
      <alignment horizontal="left" vertical="center"/>
      <protection locked="0"/>
    </xf>
    <xf numFmtId="0" fontId="12" fillId="2" borderId="40" xfId="21" applyFont="1" applyFill="1" applyBorder="1" applyAlignment="1" applyProtection="1">
      <alignment horizontal="left" vertical="center"/>
      <protection locked="0"/>
    </xf>
    <xf numFmtId="0" fontId="9" fillId="2" borderId="40" xfId="21" applyFont="1" applyFill="1" applyBorder="1" applyAlignment="1" applyProtection="1">
      <alignment horizontal="left" vertical="center"/>
      <protection locked="0"/>
    </xf>
    <xf numFmtId="0" fontId="9" fillId="5" borderId="40" xfId="21" applyFont="1" applyFill="1" applyBorder="1" applyAlignment="1" applyProtection="1">
      <alignment horizontal="left" vertical="center"/>
      <protection/>
    </xf>
    <xf numFmtId="0" fontId="12" fillId="2" borderId="40" xfId="21" applyFont="1" applyFill="1" applyBorder="1" applyAlignment="1" applyProtection="1">
      <alignment horizontal="left" vertical="center"/>
      <protection/>
    </xf>
    <xf numFmtId="0" fontId="9" fillId="2" borderId="40" xfId="21" applyFont="1" applyFill="1" applyBorder="1" applyAlignment="1" applyProtection="1">
      <alignment horizontal="left" vertical="center"/>
      <protection/>
    </xf>
    <xf numFmtId="0" fontId="12" fillId="2" borderId="40" xfId="21" applyFont="1" applyFill="1" applyBorder="1" applyAlignment="1" applyProtection="1">
      <alignment vertical="center"/>
      <protection/>
    </xf>
    <xf numFmtId="0" fontId="12" fillId="2" borderId="40" xfId="21" applyFont="1" applyFill="1" applyBorder="1" applyAlignment="1" applyProtection="1">
      <alignment horizontal="center" vertical="center"/>
      <protection/>
    </xf>
    <xf numFmtId="0" fontId="12" fillId="2" borderId="11" xfId="21" applyFont="1" applyFill="1" applyBorder="1" applyAlignment="1" applyProtection="1">
      <alignment vertical="center"/>
      <protection/>
    </xf>
    <xf numFmtId="0" fontId="9" fillId="4" borderId="11" xfId="21" applyFont="1" applyFill="1" applyBorder="1" applyAlignment="1" applyProtection="1">
      <alignment vertical="center"/>
      <protection locked="0"/>
    </xf>
    <xf numFmtId="0" fontId="9" fillId="4" borderId="40" xfId="21" applyFont="1" applyFill="1" applyBorder="1" applyAlignment="1" applyProtection="1">
      <alignment horizontal="center" vertical="center"/>
      <protection/>
    </xf>
    <xf numFmtId="0" fontId="9" fillId="4" borderId="41" xfId="21" applyFont="1" applyFill="1" applyBorder="1" applyAlignment="1">
      <alignment horizontal="centerContinuous" vertical="center"/>
      <protection/>
    </xf>
    <xf numFmtId="0" fontId="9" fillId="2" borderId="11" xfId="21" applyFont="1" applyFill="1" applyBorder="1" applyAlignment="1" applyProtection="1">
      <alignment vertical="center"/>
      <protection locked="0"/>
    </xf>
    <xf numFmtId="0" fontId="9" fillId="2" borderId="40" xfId="21" applyFont="1" applyFill="1" applyBorder="1" applyAlignment="1" applyProtection="1">
      <alignment horizontal="center" vertical="center"/>
      <protection/>
    </xf>
    <xf numFmtId="0" fontId="9" fillId="2" borderId="10" xfId="21" applyFont="1" applyFill="1" applyBorder="1" applyAlignment="1">
      <alignment vertical="center"/>
      <protection/>
    </xf>
    <xf numFmtId="0" fontId="9" fillId="2" borderId="11" xfId="21" applyFont="1" applyFill="1" applyBorder="1" applyAlignment="1">
      <alignment vertical="center"/>
      <protection/>
    </xf>
    <xf numFmtId="0" fontId="9" fillId="2" borderId="12" xfId="21" applyFont="1" applyFill="1" applyBorder="1" applyAlignment="1">
      <alignment vertical="center"/>
      <protection/>
    </xf>
    <xf numFmtId="178" fontId="9" fillId="2" borderId="15" xfId="21" applyNumberFormat="1" applyFont="1" applyFill="1" applyBorder="1" applyAlignment="1">
      <alignment horizontal="right" vertical="center"/>
      <protection/>
    </xf>
    <xf numFmtId="0" fontId="9" fillId="2" borderId="15" xfId="21" applyNumberFormat="1" applyFont="1" applyFill="1" applyBorder="1" applyAlignment="1">
      <alignment horizontal="right" vertical="center"/>
      <protection/>
    </xf>
    <xf numFmtId="0" fontId="9" fillId="2" borderId="6" xfId="21" applyFont="1" applyFill="1" applyBorder="1" applyAlignment="1">
      <alignment vertical="center"/>
      <protection/>
    </xf>
    <xf numFmtId="0" fontId="9" fillId="2" borderId="42" xfId="21" applyFont="1" applyFill="1" applyBorder="1" applyAlignment="1">
      <alignment horizontal="centerContinuous" vertical="center"/>
      <protection/>
    </xf>
    <xf numFmtId="0" fontId="9" fillId="4" borderId="42" xfId="21" applyFont="1" applyFill="1" applyBorder="1" applyAlignment="1">
      <alignment horizontal="centerContinuous" vertical="center"/>
      <protection/>
    </xf>
    <xf numFmtId="0" fontId="12" fillId="2" borderId="43" xfId="21" applyFont="1" applyFill="1" applyBorder="1" applyAlignment="1" applyProtection="1">
      <alignment horizontal="left" vertical="center"/>
      <protection/>
    </xf>
    <xf numFmtId="0" fontId="9" fillId="5" borderId="44" xfId="21" applyFont="1" applyFill="1" applyBorder="1" applyAlignment="1" applyProtection="1">
      <alignment horizontal="left" vertical="center"/>
      <protection/>
    </xf>
    <xf numFmtId="0" fontId="9" fillId="2" borderId="44" xfId="21" applyFont="1" applyFill="1" applyBorder="1" applyAlignment="1" applyProtection="1">
      <alignment horizontal="left" vertical="center"/>
      <protection/>
    </xf>
    <xf numFmtId="0" fontId="9" fillId="5" borderId="8" xfId="21" applyFont="1" applyFill="1" applyBorder="1" applyAlignment="1" applyProtection="1">
      <alignment horizontal="right" vertical="center"/>
      <protection/>
    </xf>
    <xf numFmtId="0" fontId="9" fillId="5" borderId="40" xfId="21" applyFont="1" applyFill="1" applyBorder="1" applyAlignment="1" applyProtection="1">
      <alignment horizontal="right" vertical="center"/>
      <protection/>
    </xf>
    <xf numFmtId="0" fontId="9" fillId="2" borderId="40" xfId="21" applyFont="1" applyFill="1" applyBorder="1" applyAlignment="1" applyProtection="1">
      <alignment horizontal="right" vertical="center"/>
      <protection/>
    </xf>
    <xf numFmtId="0" fontId="12" fillId="2" borderId="13" xfId="21" applyFont="1" applyFill="1" applyBorder="1" applyAlignment="1" applyProtection="1">
      <alignment horizontal="right" vertical="center"/>
      <protection/>
    </xf>
    <xf numFmtId="0" fontId="9" fillId="5" borderId="11" xfId="21" applyFont="1" applyFill="1" applyBorder="1" applyAlignment="1" applyProtection="1">
      <alignment horizontal="right" vertical="center"/>
      <protection/>
    </xf>
    <xf numFmtId="0" fontId="9" fillId="2" borderId="11" xfId="21" applyFont="1" applyFill="1" applyBorder="1" applyAlignment="1" applyProtection="1">
      <alignment horizontal="right" vertical="center"/>
      <protection/>
    </xf>
    <xf numFmtId="0" fontId="9" fillId="5" borderId="40" xfId="21" applyFont="1" applyFill="1" applyBorder="1" applyAlignment="1" applyProtection="1">
      <alignment horizontal="center" vertical="center"/>
      <protection/>
    </xf>
    <xf numFmtId="0" fontId="11" fillId="0" borderId="0" xfId="21" applyFont="1" applyAlignment="1">
      <alignment horizontal="center"/>
      <protection/>
    </xf>
    <xf numFmtId="0" fontId="12" fillId="2" borderId="9" xfId="21" applyFont="1" applyFill="1" applyBorder="1" applyAlignment="1" applyProtection="1">
      <alignment horizontal="right" vertical="center"/>
      <protection/>
    </xf>
    <xf numFmtId="178" fontId="9" fillId="5" borderId="45" xfId="21" applyNumberFormat="1" applyFont="1" applyFill="1" applyBorder="1" applyAlignment="1" applyProtection="1">
      <alignment vertical="center"/>
      <protection/>
    </xf>
    <xf numFmtId="178" fontId="12" fillId="0" borderId="12" xfId="21" applyNumberFormat="1" applyFont="1" applyFill="1" applyBorder="1" applyAlignment="1" applyProtection="1">
      <alignment vertical="center"/>
      <protection/>
    </xf>
    <xf numFmtId="178" fontId="9" fillId="5" borderId="12" xfId="21" applyNumberFormat="1" applyFont="1" applyFill="1" applyBorder="1" applyAlignment="1" applyProtection="1">
      <alignment vertical="center"/>
      <protection/>
    </xf>
    <xf numFmtId="178" fontId="9" fillId="0" borderId="12" xfId="21" applyNumberFormat="1" applyFont="1" applyFill="1" applyBorder="1" applyAlignment="1" applyProtection="1">
      <alignment vertical="center"/>
      <protection/>
    </xf>
    <xf numFmtId="0" fontId="9" fillId="5" borderId="15" xfId="21" applyFont="1" applyFill="1" applyBorder="1" applyAlignment="1" applyProtection="1">
      <alignment vertical="center"/>
      <protection/>
    </xf>
    <xf numFmtId="0" fontId="9" fillId="0" borderId="15" xfId="21" applyFont="1" applyBorder="1" applyAlignment="1" applyProtection="1">
      <alignment vertical="center"/>
      <protection/>
    </xf>
    <xf numFmtId="0" fontId="9" fillId="5" borderId="12" xfId="21" applyNumberFormat="1" applyFont="1" applyFill="1" applyBorder="1" applyAlignment="1" applyProtection="1">
      <alignment vertical="center"/>
      <protection/>
    </xf>
    <xf numFmtId="0" fontId="12" fillId="0" borderId="12" xfId="21" applyNumberFormat="1" applyFont="1" applyFill="1" applyBorder="1" applyAlignment="1" applyProtection="1">
      <alignment vertical="center"/>
      <protection/>
    </xf>
    <xf numFmtId="0" fontId="9" fillId="0" borderId="12" xfId="21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6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0" fontId="17" fillId="2" borderId="48" xfId="0" applyFont="1" applyFill="1" applyBorder="1" applyAlignment="1" applyProtection="1">
      <alignment horizontal="center" vertical="center"/>
      <protection locked="0"/>
    </xf>
    <xf numFmtId="0" fontId="14" fillId="2" borderId="26" xfId="0" applyFont="1" applyFill="1" applyBorder="1" applyAlignment="1" applyProtection="1">
      <alignment horizontal="left" vertical="center"/>
      <protection locked="0"/>
    </xf>
    <xf numFmtId="0" fontId="14" fillId="2" borderId="26" xfId="0" applyFont="1" applyFill="1" applyBorder="1" applyAlignment="1" applyProtection="1">
      <alignment horizontal="center" vertical="center"/>
      <protection locked="0"/>
    </xf>
    <xf numFmtId="0" fontId="17" fillId="2" borderId="49" xfId="0" applyFont="1" applyFill="1" applyBorder="1" applyAlignment="1" applyProtection="1">
      <alignment horizontal="center" vertical="center"/>
      <protection locked="0"/>
    </xf>
    <xf numFmtId="0" fontId="17" fillId="2" borderId="5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right" vertical="center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17" fillId="2" borderId="51" xfId="0" applyFont="1" applyFill="1" applyBorder="1" applyAlignment="1" applyProtection="1">
      <alignment horizontal="center" vertical="center"/>
      <protection locked="0"/>
    </xf>
    <xf numFmtId="0" fontId="17" fillId="2" borderId="52" xfId="0" applyFont="1" applyFill="1" applyBorder="1" applyAlignment="1" applyProtection="1">
      <alignment horizontal="center" vertical="center"/>
      <protection locked="0"/>
    </xf>
    <xf numFmtId="0" fontId="14" fillId="2" borderId="40" xfId="0" applyFont="1" applyFill="1" applyBorder="1" applyAlignment="1" applyProtection="1">
      <alignment horizontal="left" vertical="center"/>
      <protection locked="0"/>
    </xf>
    <xf numFmtId="0" fontId="14" fillId="2" borderId="40" xfId="0" applyFont="1" applyFill="1" applyBorder="1" applyAlignment="1" applyProtection="1">
      <alignment horizontal="center" vertical="center"/>
      <protection locked="0"/>
    </xf>
    <xf numFmtId="0" fontId="17" fillId="2" borderId="53" xfId="0" applyFont="1" applyFill="1" applyBorder="1" applyAlignment="1" applyProtection="1">
      <alignment horizontal="center" vertical="center"/>
      <protection locked="0"/>
    </xf>
    <xf numFmtId="0" fontId="17" fillId="6" borderId="54" xfId="0" applyFont="1" applyFill="1" applyBorder="1" applyAlignment="1" applyProtection="1">
      <alignment horizontal="center" vertical="center"/>
      <protection locked="0"/>
    </xf>
    <xf numFmtId="0" fontId="14" fillId="6" borderId="55" xfId="0" applyFont="1" applyFill="1" applyBorder="1" applyAlignment="1" applyProtection="1">
      <alignment horizontal="left" vertical="center"/>
      <protection locked="0"/>
    </xf>
    <xf numFmtId="0" fontId="14" fillId="6" borderId="55" xfId="0" applyFont="1" applyFill="1" applyBorder="1" applyAlignment="1" applyProtection="1">
      <alignment horizontal="center" vertical="center"/>
      <protection locked="0"/>
    </xf>
    <xf numFmtId="0" fontId="17" fillId="6" borderId="56" xfId="0" applyFont="1" applyFill="1" applyBorder="1" applyAlignment="1" applyProtection="1">
      <alignment horizontal="center" vertical="center"/>
      <protection locked="0"/>
    </xf>
    <xf numFmtId="0" fontId="17" fillId="6" borderId="50" xfId="0" applyFont="1" applyFill="1" applyBorder="1" applyAlignment="1" applyProtection="1">
      <alignment horizontal="center" vertical="center"/>
      <protection locked="0"/>
    </xf>
    <xf numFmtId="0" fontId="16" fillId="6" borderId="0" xfId="0" applyFont="1" applyFill="1" applyBorder="1" applyAlignment="1" applyProtection="1">
      <alignment horizontal="right" vertical="center"/>
      <protection locked="0"/>
    </xf>
    <xf numFmtId="0" fontId="16" fillId="6" borderId="0" xfId="0" applyFont="1" applyFill="1" applyBorder="1" applyAlignment="1" applyProtection="1">
      <alignment horizontal="left" vertical="center"/>
      <protection locked="0"/>
    </xf>
    <xf numFmtId="0" fontId="17" fillId="6" borderId="51" xfId="0" applyFont="1" applyFill="1" applyBorder="1" applyAlignment="1" applyProtection="1">
      <alignment horizontal="center" vertical="center"/>
      <protection locked="0"/>
    </xf>
    <xf numFmtId="0" fontId="17" fillId="6" borderId="52" xfId="0" applyFont="1" applyFill="1" applyBorder="1" applyAlignment="1" applyProtection="1">
      <alignment horizontal="center" vertical="center"/>
      <protection locked="0"/>
    </xf>
    <xf numFmtId="0" fontId="14" fillId="6" borderId="40" xfId="0" applyFont="1" applyFill="1" applyBorder="1" applyAlignment="1" applyProtection="1">
      <alignment horizontal="left" vertical="center"/>
      <protection locked="0"/>
    </xf>
    <xf numFmtId="0" fontId="14" fillId="6" borderId="40" xfId="0" applyFont="1" applyFill="1" applyBorder="1" applyAlignment="1" applyProtection="1">
      <alignment horizontal="center" vertical="center"/>
      <protection locked="0"/>
    </xf>
    <xf numFmtId="0" fontId="17" fillId="6" borderId="53" xfId="0" applyFont="1" applyFill="1" applyBorder="1" applyAlignment="1" applyProtection="1">
      <alignment horizontal="center" vertical="center"/>
      <protection locked="0"/>
    </xf>
    <xf numFmtId="0" fontId="17" fillId="6" borderId="48" xfId="0" applyFont="1" applyFill="1" applyBorder="1" applyAlignment="1" applyProtection="1">
      <alignment horizontal="center" vertical="center"/>
      <protection locked="0"/>
    </xf>
    <xf numFmtId="0" fontId="14" fillId="6" borderId="26" xfId="0" applyFont="1" applyFill="1" applyBorder="1" applyAlignment="1" applyProtection="1">
      <alignment horizontal="left" vertical="center"/>
      <protection locked="0"/>
    </xf>
    <xf numFmtId="0" fontId="14" fillId="6" borderId="26" xfId="0" applyFont="1" applyFill="1" applyBorder="1" applyAlignment="1" applyProtection="1">
      <alignment horizontal="center" vertical="center"/>
      <protection locked="0"/>
    </xf>
    <xf numFmtId="0" fontId="17" fillId="6" borderId="49" xfId="0" applyFont="1" applyFill="1" applyBorder="1" applyAlignment="1" applyProtection="1">
      <alignment horizontal="center" vertical="center"/>
      <protection locked="0"/>
    </xf>
    <xf numFmtId="0" fontId="17" fillId="2" borderId="54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7" fillId="2" borderId="56" xfId="0" applyFont="1" applyFill="1" applyBorder="1" applyAlignment="1" applyProtection="1">
      <alignment horizontal="center" vertical="center"/>
      <protection locked="0"/>
    </xf>
    <xf numFmtId="0" fontId="17" fillId="2" borderId="57" xfId="0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 applyProtection="1">
      <alignment horizontal="left" vertical="center"/>
      <protection locked="0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17" fillId="2" borderId="58" xfId="0" applyFont="1" applyFill="1" applyBorder="1" applyAlignment="1" applyProtection="1">
      <alignment horizontal="center" vertical="center"/>
      <protection locked="0"/>
    </xf>
    <xf numFmtId="0" fontId="0" fillId="0" borderId="0" xfId="22" applyFont="1">
      <alignment/>
      <protection/>
    </xf>
    <xf numFmtId="0" fontId="0" fillId="0" borderId="29" xfId="22" applyFill="1" applyBorder="1" applyAlignment="1">
      <alignment vertical="center"/>
      <protection/>
    </xf>
    <xf numFmtId="0" fontId="0" fillId="0" borderId="59" xfId="0" applyBorder="1" applyAlignment="1">
      <alignment vertical="center"/>
    </xf>
    <xf numFmtId="0" fontId="19" fillId="0" borderId="0" xfId="21" applyFont="1" applyAlignment="1">
      <alignment horizontal="center"/>
      <protection/>
    </xf>
    <xf numFmtId="14" fontId="9" fillId="0" borderId="0" xfId="21" applyNumberFormat="1" applyFont="1" applyBorder="1" applyAlignment="1">
      <alignment horizontal="center" vertical="top"/>
      <protection/>
    </xf>
    <xf numFmtId="0" fontId="9" fillId="5" borderId="60" xfId="21" applyFont="1" applyFill="1" applyBorder="1" applyAlignment="1" applyProtection="1">
      <alignment horizontal="center" vertical="center"/>
      <protection/>
    </xf>
    <xf numFmtId="0" fontId="9" fillId="5" borderId="61" xfId="21" applyFont="1" applyFill="1" applyBorder="1" applyAlignment="1" applyProtection="1">
      <alignment vertical="center"/>
      <protection/>
    </xf>
    <xf numFmtId="0" fontId="9" fillId="5" borderId="61" xfId="21" applyFont="1" applyFill="1" applyBorder="1" applyAlignment="1" applyProtection="1">
      <alignment horizontal="center" vertical="center"/>
      <protection/>
    </xf>
    <xf numFmtId="0" fontId="9" fillId="5" borderId="61" xfId="21" applyFont="1" applyFill="1" applyBorder="1" applyAlignment="1" applyProtection="1">
      <alignment horizontal="left" vertical="center"/>
      <protection/>
    </xf>
    <xf numFmtId="0" fontId="9" fillId="5" borderId="24" xfId="21" applyFont="1" applyFill="1" applyBorder="1" applyAlignment="1" applyProtection="1">
      <alignment vertical="center"/>
      <protection/>
    </xf>
    <xf numFmtId="0" fontId="9" fillId="5" borderId="24" xfId="21" applyFont="1" applyFill="1" applyBorder="1" applyAlignment="1" applyProtection="1">
      <alignment horizontal="right" vertical="center"/>
      <protection/>
    </xf>
    <xf numFmtId="0" fontId="9" fillId="5" borderId="23" xfId="21" applyFont="1" applyFill="1" applyBorder="1" applyAlignment="1" applyProtection="1">
      <alignment horizontal="left" vertical="center"/>
      <protection/>
    </xf>
    <xf numFmtId="0" fontId="9" fillId="5" borderId="61" xfId="21" applyFont="1" applyFill="1" applyBorder="1" applyAlignment="1" applyProtection="1">
      <alignment horizontal="right" vertical="center"/>
      <protection/>
    </xf>
    <xf numFmtId="0" fontId="9" fillId="5" borderId="62" xfId="21" applyFont="1" applyFill="1" applyBorder="1" applyAlignment="1" applyProtection="1">
      <alignment vertical="center"/>
      <protection/>
    </xf>
    <xf numFmtId="178" fontId="9" fillId="5" borderId="63" xfId="21" applyNumberFormat="1" applyFont="1" applyFill="1" applyBorder="1" applyAlignment="1" applyProtection="1">
      <alignment vertical="center"/>
      <protection/>
    </xf>
    <xf numFmtId="0" fontId="9" fillId="5" borderId="63" xfId="21" applyNumberFormat="1" applyFont="1" applyFill="1" applyBorder="1" applyAlignment="1" applyProtection="1">
      <alignment vertical="center"/>
      <protection/>
    </xf>
    <xf numFmtId="0" fontId="9" fillId="5" borderId="64" xfId="21" applyFont="1" applyFill="1" applyBorder="1" applyAlignment="1" applyProtection="1">
      <alignment vertical="center"/>
      <protection/>
    </xf>
    <xf numFmtId="56" fontId="4" fillId="0" borderId="0" xfId="0" applyNumberFormat="1" applyFont="1" applyFill="1" applyBorder="1" applyAlignment="1">
      <alignment horizontal="left" vertical="center" indent="1"/>
    </xf>
    <xf numFmtId="0" fontId="9" fillId="4" borderId="65" xfId="21" applyFont="1" applyFill="1" applyBorder="1" applyAlignment="1" applyProtection="1">
      <alignment vertical="center"/>
      <protection locked="0"/>
    </xf>
    <xf numFmtId="0" fontId="9" fillId="2" borderId="65" xfId="21" applyFont="1" applyFill="1" applyBorder="1" applyAlignment="1" applyProtection="1">
      <alignment vertical="center"/>
      <protection locked="0"/>
    </xf>
    <xf numFmtId="0" fontId="9" fillId="4" borderId="66" xfId="21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/>
    </xf>
    <xf numFmtId="0" fontId="8" fillId="2" borderId="67" xfId="0" applyNumberFormat="1" applyFont="1" applyFill="1" applyBorder="1" applyAlignment="1" applyProtection="1">
      <alignment horizontal="right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/>
    </xf>
    <xf numFmtId="0" fontId="1" fillId="2" borderId="17" xfId="0" applyFont="1" applyFill="1" applyBorder="1" applyAlignment="1" applyProtection="1">
      <alignment horizontal="center" vertical="center"/>
      <protection/>
    </xf>
    <xf numFmtId="0" fontId="8" fillId="2" borderId="26" xfId="0" applyFont="1" applyFill="1" applyBorder="1" applyAlignment="1" applyProtection="1">
      <alignment horizontal="right" vertical="center"/>
      <protection/>
    </xf>
    <xf numFmtId="0" fontId="15" fillId="2" borderId="68" xfId="0" applyFont="1" applyFill="1" applyBorder="1" applyAlignment="1" applyProtection="1">
      <alignment horizontal="center" vertical="center"/>
      <protection/>
    </xf>
    <xf numFmtId="0" fontId="15" fillId="2" borderId="27" xfId="0" applyFont="1" applyFill="1" applyBorder="1" applyAlignment="1" applyProtection="1">
      <alignment horizontal="center" vertical="center"/>
      <protection/>
    </xf>
    <xf numFmtId="0" fontId="8" fillId="2" borderId="26" xfId="0" applyNumberFormat="1" applyFont="1" applyFill="1" applyBorder="1" applyAlignment="1" applyProtection="1">
      <alignment horizontal="right" vertical="center"/>
      <protection/>
    </xf>
    <xf numFmtId="0" fontId="8" fillId="2" borderId="69" xfId="0" applyNumberFormat="1" applyFont="1" applyFill="1" applyBorder="1" applyAlignment="1" applyProtection="1">
      <alignment horizontal="right" vertical="center"/>
      <protection/>
    </xf>
    <xf numFmtId="0" fontId="14" fillId="2" borderId="70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14" fillId="2" borderId="71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5" fillId="2" borderId="7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5" fillId="2" borderId="29" xfId="0" applyFont="1" applyFill="1" applyBorder="1" applyAlignment="1" applyProtection="1">
      <alignment horizontal="center" vertical="center"/>
      <protection/>
    </xf>
    <xf numFmtId="0" fontId="8" fillId="2" borderId="0" xfId="0" applyNumberFormat="1" applyFont="1" applyFill="1" applyBorder="1" applyAlignment="1" applyProtection="1">
      <alignment horizontal="right" vertical="center"/>
      <protection/>
    </xf>
    <xf numFmtId="0" fontId="8" fillId="2" borderId="72" xfId="0" applyNumberFormat="1" applyFont="1" applyFill="1" applyBorder="1" applyAlignment="1" applyProtection="1">
      <alignment horizontal="right" vertical="center"/>
      <protection/>
    </xf>
    <xf numFmtId="0" fontId="3" fillId="2" borderId="40" xfId="0" applyFont="1" applyFill="1" applyBorder="1" applyAlignment="1" applyProtection="1">
      <alignment horizontal="center" vertical="center"/>
      <protection/>
    </xf>
    <xf numFmtId="0" fontId="3" fillId="2" borderId="44" xfId="0" applyFont="1" applyFill="1" applyBorder="1" applyAlignment="1" applyProtection="1">
      <alignment horizontal="center" vertical="center"/>
      <protection/>
    </xf>
    <xf numFmtId="0" fontId="8" fillId="2" borderId="40" xfId="0" applyFont="1" applyFill="1" applyBorder="1" applyAlignment="1" applyProtection="1">
      <alignment horizontal="right" vertical="center"/>
      <protection/>
    </xf>
    <xf numFmtId="0" fontId="15" fillId="2" borderId="11" xfId="0" applyFont="1" applyFill="1" applyBorder="1" applyAlignment="1" applyProtection="1">
      <alignment horizontal="right" vertical="center"/>
      <protection/>
    </xf>
    <xf numFmtId="0" fontId="1" fillId="2" borderId="40" xfId="0" applyFont="1" applyFill="1" applyBorder="1" applyAlignment="1" applyProtection="1">
      <alignment horizontal="center" vertical="center"/>
      <protection/>
    </xf>
    <xf numFmtId="0" fontId="15" fillId="2" borderId="15" xfId="0" applyFont="1" applyFill="1" applyBorder="1" applyAlignment="1" applyProtection="1">
      <alignment horizontal="left" vertical="center"/>
      <protection/>
    </xf>
    <xf numFmtId="0" fontId="8" fillId="2" borderId="40" xfId="0" applyNumberFormat="1" applyFont="1" applyFill="1" applyBorder="1" applyAlignment="1" applyProtection="1">
      <alignment horizontal="right" vertical="center"/>
      <protection/>
    </xf>
    <xf numFmtId="0" fontId="15" fillId="2" borderId="11" xfId="0" applyFont="1" applyFill="1" applyBorder="1" applyAlignment="1" applyProtection="1">
      <alignment horizontal="center" vertical="center"/>
      <protection/>
    </xf>
    <xf numFmtId="0" fontId="15" fillId="2" borderId="15" xfId="0" applyFont="1" applyFill="1" applyBorder="1" applyAlignment="1" applyProtection="1">
      <alignment horizontal="center" vertical="center"/>
      <protection/>
    </xf>
    <xf numFmtId="0" fontId="8" fillId="6" borderId="69" xfId="0" applyNumberFormat="1" applyFont="1" applyFill="1" applyBorder="1" applyAlignment="1" applyProtection="1">
      <alignment horizontal="right" vertical="center"/>
      <protection/>
    </xf>
    <xf numFmtId="0" fontId="1" fillId="6" borderId="70" xfId="0" applyFont="1" applyFill="1" applyBorder="1" applyAlignment="1" applyProtection="1">
      <alignment horizontal="center" vertical="center"/>
      <protection/>
    </xf>
    <xf numFmtId="0" fontId="1" fillId="6" borderId="0" xfId="0" applyFont="1" applyFill="1" applyBorder="1" applyAlignment="1" applyProtection="1">
      <alignment horizontal="center" vertical="center"/>
      <protection/>
    </xf>
    <xf numFmtId="0" fontId="1" fillId="6" borderId="71" xfId="0" applyFont="1" applyFill="1" applyBorder="1" applyAlignment="1" applyProtection="1">
      <alignment horizontal="center" vertical="center"/>
      <protection/>
    </xf>
    <xf numFmtId="0" fontId="8" fillId="6" borderId="0" xfId="0" applyFont="1" applyFill="1" applyBorder="1" applyAlignment="1" applyProtection="1">
      <alignment horizontal="right" vertical="center"/>
      <protection/>
    </xf>
    <xf numFmtId="0" fontId="15" fillId="6" borderId="70" xfId="0" applyFont="1" applyFill="1" applyBorder="1" applyAlignment="1" applyProtection="1">
      <alignment horizontal="right" vertical="center"/>
      <protection/>
    </xf>
    <xf numFmtId="0" fontId="15" fillId="6" borderId="29" xfId="0" applyFont="1" applyFill="1" applyBorder="1" applyAlignment="1" applyProtection="1">
      <alignment horizontal="left" vertical="center"/>
      <protection/>
    </xf>
    <xf numFmtId="0" fontId="8" fillId="6" borderId="0" xfId="0" applyNumberFormat="1" applyFont="1" applyFill="1" applyBorder="1" applyAlignment="1" applyProtection="1">
      <alignment horizontal="right" vertical="center"/>
      <protection/>
    </xf>
    <xf numFmtId="0" fontId="14" fillId="6" borderId="70" xfId="0" applyFont="1" applyFill="1" applyBorder="1" applyAlignment="1" applyProtection="1">
      <alignment horizontal="center"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14" fillId="6" borderId="71" xfId="0" applyFont="1" applyFill="1" applyBorder="1" applyAlignment="1" applyProtection="1">
      <alignment horizontal="center" vertical="center"/>
      <protection/>
    </xf>
    <xf numFmtId="0" fontId="8" fillId="6" borderId="73" xfId="0" applyNumberFormat="1" applyFont="1" applyFill="1" applyBorder="1" applyAlignment="1" applyProtection="1">
      <alignment horizontal="right" vertical="center"/>
      <protection/>
    </xf>
    <xf numFmtId="0" fontId="3" fillId="6" borderId="74" xfId="0" applyFont="1" applyFill="1" applyBorder="1" applyAlignment="1" applyProtection="1">
      <alignment horizontal="left" vertical="center"/>
      <protection/>
    </xf>
    <xf numFmtId="0" fontId="3" fillId="6" borderId="21" xfId="0" applyFont="1" applyFill="1" applyBorder="1" applyAlignment="1" applyProtection="1">
      <alignment horizontal="center" vertical="center"/>
      <protection/>
    </xf>
    <xf numFmtId="0" fontId="3" fillId="6" borderId="3" xfId="0" applyFont="1" applyFill="1" applyBorder="1" applyAlignment="1" applyProtection="1">
      <alignment horizontal="center" vertical="center"/>
      <protection/>
    </xf>
    <xf numFmtId="0" fontId="8" fillId="6" borderId="21" xfId="0" applyFont="1" applyFill="1" applyBorder="1" applyAlignment="1" applyProtection="1">
      <alignment horizontal="right" vertical="center"/>
      <protection/>
    </xf>
    <xf numFmtId="0" fontId="15" fillId="6" borderId="74" xfId="0" applyFont="1" applyFill="1" applyBorder="1" applyAlignment="1" applyProtection="1">
      <alignment horizontal="right" vertical="center"/>
      <protection/>
    </xf>
    <xf numFmtId="0" fontId="1" fillId="6" borderId="21" xfId="0" applyFont="1" applyFill="1" applyBorder="1" applyAlignment="1" applyProtection="1">
      <alignment horizontal="center" vertical="center"/>
      <protection/>
    </xf>
    <xf numFmtId="0" fontId="15" fillId="6" borderId="36" xfId="0" applyFont="1" applyFill="1" applyBorder="1" applyAlignment="1" applyProtection="1">
      <alignment horizontal="left" vertical="center"/>
      <protection/>
    </xf>
    <xf numFmtId="0" fontId="8" fillId="6" borderId="21" xfId="0" applyNumberFormat="1" applyFont="1" applyFill="1" applyBorder="1" applyAlignment="1" applyProtection="1">
      <alignment horizontal="right" vertical="center"/>
      <protection/>
    </xf>
    <xf numFmtId="0" fontId="9" fillId="0" borderId="0" xfId="21" applyFont="1" applyProtection="1">
      <alignment/>
      <protection/>
    </xf>
    <xf numFmtId="0" fontId="9" fillId="7" borderId="0" xfId="21" applyFont="1" applyFill="1" applyProtection="1">
      <alignment/>
      <protection/>
    </xf>
    <xf numFmtId="0" fontId="9" fillId="2" borderId="16" xfId="21" applyFont="1" applyFill="1" applyBorder="1" applyAlignment="1" applyProtection="1">
      <alignment textRotation="255"/>
      <protection/>
    </xf>
    <xf numFmtId="0" fontId="9" fillId="2" borderId="17" xfId="21" applyFont="1" applyFill="1" applyBorder="1" applyAlignment="1" applyProtection="1">
      <alignment textRotation="255"/>
      <protection/>
    </xf>
    <xf numFmtId="0" fontId="9" fillId="2" borderId="14" xfId="21" applyFont="1" applyFill="1" applyBorder="1" applyAlignment="1" applyProtection="1">
      <alignment horizontal="center" vertical="center"/>
      <protection/>
    </xf>
    <xf numFmtId="0" fontId="9" fillId="2" borderId="5" xfId="21" applyFont="1" applyFill="1" applyBorder="1" applyAlignment="1" applyProtection="1">
      <alignment horizontal="center" vertical="top"/>
      <protection/>
    </xf>
    <xf numFmtId="0" fontId="9" fillId="2" borderId="3" xfId="21" applyFont="1" applyFill="1" applyBorder="1" applyAlignment="1" applyProtection="1">
      <alignment horizontal="center" vertical="top"/>
      <protection/>
    </xf>
    <xf numFmtId="0" fontId="9" fillId="2" borderId="4" xfId="21" applyFont="1" applyFill="1" applyBorder="1" applyAlignment="1" applyProtection="1">
      <alignment horizontal="center" vertical="top"/>
      <protection/>
    </xf>
    <xf numFmtId="0" fontId="9" fillId="0" borderId="0" xfId="21" applyFont="1" applyAlignment="1" applyProtection="1">
      <alignment vertical="center"/>
      <protection/>
    </xf>
    <xf numFmtId="0" fontId="9" fillId="4" borderId="41" xfId="21" applyFont="1" applyFill="1" applyBorder="1" applyAlignment="1" applyProtection="1">
      <alignment horizontal="centerContinuous" vertical="center"/>
      <protection/>
    </xf>
    <xf numFmtId="0" fontId="9" fillId="4" borderId="8" xfId="21" applyFont="1" applyFill="1" applyBorder="1" applyAlignment="1" applyProtection="1">
      <alignment vertical="center"/>
      <protection/>
    </xf>
    <xf numFmtId="0" fontId="9" fillId="4" borderId="10" xfId="21" applyFont="1" applyFill="1" applyBorder="1" applyAlignment="1" applyProtection="1">
      <alignment vertical="center"/>
      <protection/>
    </xf>
    <xf numFmtId="0" fontId="9" fillId="4" borderId="11" xfId="21" applyFont="1" applyFill="1" applyBorder="1" applyAlignment="1" applyProtection="1">
      <alignment vertical="center"/>
      <protection/>
    </xf>
    <xf numFmtId="176" fontId="9" fillId="4" borderId="12" xfId="21" applyNumberFormat="1" applyFont="1" applyFill="1" applyBorder="1" applyAlignment="1" applyProtection="1">
      <alignment vertical="center"/>
      <protection/>
    </xf>
    <xf numFmtId="177" fontId="9" fillId="4" borderId="15" xfId="21" applyNumberFormat="1" applyFont="1" applyFill="1" applyBorder="1" applyAlignment="1" applyProtection="1">
      <alignment horizontal="right" vertical="center"/>
      <protection/>
    </xf>
    <xf numFmtId="0" fontId="9" fillId="4" borderId="40" xfId="21" applyNumberFormat="1" applyFont="1" applyFill="1" applyBorder="1" applyAlignment="1" applyProtection="1">
      <alignment horizontal="right" vertical="center"/>
      <protection/>
    </xf>
    <xf numFmtId="0" fontId="9" fillId="2" borderId="6" xfId="21" applyFont="1" applyFill="1" applyBorder="1" applyAlignment="1" applyProtection="1">
      <alignment horizontal="centerContinuous" vertical="center"/>
      <protection/>
    </xf>
    <xf numFmtId="0" fontId="9" fillId="2" borderId="11" xfId="21" applyFont="1" applyFill="1" applyBorder="1" applyAlignment="1" applyProtection="1">
      <alignment vertical="center"/>
      <protection/>
    </xf>
    <xf numFmtId="0" fontId="9" fillId="2" borderId="10" xfId="21" applyFont="1" applyFill="1" applyBorder="1" applyAlignment="1" applyProtection="1">
      <alignment vertical="center"/>
      <protection/>
    </xf>
    <xf numFmtId="176" fontId="9" fillId="2" borderId="12" xfId="21" applyNumberFormat="1" applyFont="1" applyFill="1" applyBorder="1" applyAlignment="1" applyProtection="1">
      <alignment vertical="center"/>
      <protection/>
    </xf>
    <xf numFmtId="177" fontId="9" fillId="2" borderId="15" xfId="21" applyNumberFormat="1" applyFont="1" applyFill="1" applyBorder="1" applyAlignment="1" applyProtection="1">
      <alignment horizontal="right" vertical="center"/>
      <protection/>
    </xf>
    <xf numFmtId="0" fontId="9" fillId="4" borderId="6" xfId="21" applyFont="1" applyFill="1" applyBorder="1" applyAlignment="1" applyProtection="1">
      <alignment horizontal="centerContinuous" vertical="center"/>
      <protection/>
    </xf>
    <xf numFmtId="0" fontId="9" fillId="4" borderId="40" xfId="21" applyFont="1" applyFill="1" applyBorder="1" applyAlignment="1" applyProtection="1">
      <alignment horizontal="left" vertical="center"/>
      <protection/>
    </xf>
    <xf numFmtId="0" fontId="9" fillId="2" borderId="40" xfId="21" applyNumberFormat="1" applyFont="1" applyFill="1" applyBorder="1" applyAlignment="1" applyProtection="1">
      <alignment horizontal="right" vertical="center"/>
      <protection/>
    </xf>
    <xf numFmtId="0" fontId="9" fillId="2" borderId="42" xfId="21" applyFont="1" applyFill="1" applyBorder="1" applyAlignment="1" applyProtection="1">
      <alignment horizontal="centerContinuous" vertical="center"/>
      <protection/>
    </xf>
    <xf numFmtId="0" fontId="9" fillId="4" borderId="42" xfId="21" applyFont="1" applyFill="1" applyBorder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"/>
      <protection/>
    </xf>
    <xf numFmtId="0" fontId="9" fillId="2" borderId="71" xfId="21" applyFont="1" applyFill="1" applyBorder="1" applyAlignment="1" applyProtection="1">
      <alignment textRotation="255"/>
      <protection/>
    </xf>
    <xf numFmtId="0" fontId="9" fillId="2" borderId="75" xfId="21" applyFont="1" applyFill="1" applyBorder="1" applyAlignment="1" applyProtection="1">
      <alignment horizontal="center" vertical="center"/>
      <protection/>
    </xf>
    <xf numFmtId="0" fontId="3" fillId="2" borderId="29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13" fillId="2" borderId="76" xfId="0" applyNumberFormat="1" applyFont="1" applyFill="1" applyBorder="1" applyAlignment="1">
      <alignment horizontal="right" vertical="center"/>
    </xf>
    <xf numFmtId="0" fontId="13" fillId="2" borderId="77" xfId="0" applyNumberFormat="1" applyFont="1" applyFill="1" applyBorder="1" applyAlignment="1">
      <alignment horizontal="right" vertical="center"/>
    </xf>
    <xf numFmtId="0" fontId="5" fillId="0" borderId="25" xfId="22" applyFont="1" applyBorder="1" applyAlignment="1">
      <alignment horizontal="center"/>
      <protection/>
    </xf>
    <xf numFmtId="0" fontId="5" fillId="0" borderId="26" xfId="22" applyFont="1" applyBorder="1" applyAlignment="1">
      <alignment horizontal="center"/>
      <protection/>
    </xf>
    <xf numFmtId="0" fontId="5" fillId="0" borderId="27" xfId="22" applyFont="1" applyBorder="1" applyAlignment="1">
      <alignment horizontal="center"/>
      <protection/>
    </xf>
    <xf numFmtId="56" fontId="5" fillId="0" borderId="25" xfId="22" applyNumberFormat="1" applyFont="1" applyBorder="1" applyAlignment="1">
      <alignment horizontal="right" vertical="center"/>
      <protection/>
    </xf>
    <xf numFmtId="56" fontId="5" fillId="0" borderId="1" xfId="22" applyNumberFormat="1" applyFont="1" applyBorder="1" applyAlignment="1">
      <alignment horizontal="right" vertical="center"/>
      <protection/>
    </xf>
    <xf numFmtId="56" fontId="5" fillId="0" borderId="28" xfId="22" applyNumberFormat="1" applyFont="1" applyBorder="1" applyAlignment="1">
      <alignment horizontal="right" vertical="center"/>
      <protection/>
    </xf>
    <xf numFmtId="0" fontId="0" fillId="0" borderId="1" xfId="22" applyFont="1" applyBorder="1" applyAlignment="1">
      <alignment horizontal="center"/>
      <protection/>
    </xf>
    <xf numFmtId="0" fontId="0" fillId="0" borderId="21" xfId="22" applyFont="1" applyBorder="1" applyAlignment="1">
      <alignment horizontal="center"/>
      <protection/>
    </xf>
    <xf numFmtId="0" fontId="0" fillId="0" borderId="36" xfId="22" applyFont="1" applyBorder="1" applyAlignment="1">
      <alignment horizontal="center"/>
      <protection/>
    </xf>
    <xf numFmtId="0" fontId="2" fillId="0" borderId="0" xfId="22" applyFont="1" applyBorder="1" applyAlignment="1">
      <alignment horizontal="center"/>
      <protection/>
    </xf>
    <xf numFmtId="0" fontId="0" fillId="0" borderId="14" xfId="22" applyBorder="1" applyAlignment="1">
      <alignment horizontal="center" textRotation="255"/>
      <protection/>
    </xf>
    <xf numFmtId="0" fontId="0" fillId="0" borderId="4" xfId="22" applyBorder="1" applyAlignment="1">
      <alignment horizontal="center" textRotation="255"/>
      <protection/>
    </xf>
    <xf numFmtId="0" fontId="0" fillId="8" borderId="78" xfId="0" applyFill="1" applyBorder="1" applyAlignment="1">
      <alignment horizontal="center" vertical="center" textRotation="255"/>
    </xf>
    <xf numFmtId="0" fontId="0" fillId="8" borderId="79" xfId="0" applyFill="1" applyBorder="1" applyAlignment="1">
      <alignment horizontal="center" vertical="center" textRotation="255"/>
    </xf>
    <xf numFmtId="0" fontId="0" fillId="8" borderId="80" xfId="0" applyFill="1" applyBorder="1" applyAlignment="1">
      <alignment horizontal="center" vertical="center" textRotation="255"/>
    </xf>
    <xf numFmtId="0" fontId="13" fillId="6" borderId="81" xfId="0" applyNumberFormat="1" applyFont="1" applyFill="1" applyBorder="1" applyAlignment="1">
      <alignment horizontal="right" vertical="center"/>
    </xf>
    <xf numFmtId="0" fontId="13" fillId="6" borderId="76" xfId="0" applyNumberFormat="1" applyFont="1" applyFill="1" applyBorder="1" applyAlignment="1">
      <alignment horizontal="right" vertical="center"/>
    </xf>
    <xf numFmtId="0" fontId="13" fillId="6" borderId="82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21" xfId="0" applyFont="1" applyFill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6" borderId="26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6" borderId="40" xfId="0" applyFont="1" applyFill="1" applyBorder="1" applyAlignment="1">
      <alignment horizontal="left" vertical="center"/>
    </xf>
    <xf numFmtId="0" fontId="8" fillId="3" borderId="61" xfId="0" applyFont="1" applyFill="1" applyBorder="1" applyAlignment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6" borderId="55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center" vertical="center"/>
      <protection locked="0"/>
    </xf>
    <xf numFmtId="0" fontId="3" fillId="6" borderId="40" xfId="0" applyFont="1" applyFill="1" applyBorder="1" applyAlignment="1" applyProtection="1">
      <alignment horizontal="center" vertical="center"/>
      <protection locked="0"/>
    </xf>
    <xf numFmtId="0" fontId="3" fillId="6" borderId="26" xfId="0" applyFont="1" applyFill="1" applyBorder="1" applyAlignment="1" applyProtection="1">
      <alignment horizontal="center" vertical="center"/>
      <protection locked="0"/>
    </xf>
    <xf numFmtId="0" fontId="3" fillId="6" borderId="55" xfId="0" applyFont="1" applyFill="1" applyBorder="1" applyAlignment="1">
      <alignment horizontal="left" vertical="center"/>
    </xf>
    <xf numFmtId="0" fontId="3" fillId="6" borderId="27" xfId="0" applyFont="1" applyFill="1" applyBorder="1" applyAlignment="1">
      <alignment horizontal="left" vertical="center"/>
    </xf>
    <xf numFmtId="0" fontId="3" fillId="6" borderId="29" xfId="0" applyFont="1" applyFill="1" applyBorder="1" applyAlignment="1">
      <alignment horizontal="left" vertical="center"/>
    </xf>
    <xf numFmtId="0" fontId="3" fillId="6" borderId="15" xfId="0" applyFont="1" applyFill="1" applyBorder="1" applyAlignment="1">
      <alignment horizontal="left" vertical="center"/>
    </xf>
    <xf numFmtId="0" fontId="13" fillId="6" borderId="26" xfId="0" applyFont="1" applyFill="1" applyBorder="1" applyAlignment="1">
      <alignment horizontal="right" vertical="center"/>
    </xf>
    <xf numFmtId="0" fontId="13" fillId="6" borderId="0" xfId="0" applyFont="1" applyFill="1" applyBorder="1" applyAlignment="1">
      <alignment horizontal="right" vertical="center"/>
    </xf>
    <xf numFmtId="0" fontId="13" fillId="6" borderId="40" xfId="0" applyFont="1" applyFill="1" applyBorder="1" applyAlignment="1">
      <alignment horizontal="right" vertical="center"/>
    </xf>
    <xf numFmtId="56" fontId="6" fillId="2" borderId="83" xfId="0" applyNumberFormat="1" applyFont="1" applyFill="1" applyBorder="1" applyAlignment="1">
      <alignment horizontal="center"/>
    </xf>
    <xf numFmtId="0" fontId="0" fillId="2" borderId="84" xfId="0" applyFill="1" applyBorder="1" applyAlignment="1">
      <alignment horizontal="center"/>
    </xf>
    <xf numFmtId="56" fontId="8" fillId="2" borderId="84" xfId="0" applyNumberFormat="1" applyFont="1" applyFill="1" applyBorder="1" applyAlignment="1">
      <alignment horizontal="center" vertical="center"/>
    </xf>
    <xf numFmtId="56" fontId="6" fillId="2" borderId="11" xfId="0" applyNumberFormat="1" applyFont="1" applyFill="1" applyBorder="1" applyAlignment="1">
      <alignment horizontal="center" vertical="center"/>
    </xf>
    <xf numFmtId="56" fontId="6" fillId="2" borderId="13" xfId="0" applyNumberFormat="1" applyFont="1" applyFill="1" applyBorder="1" applyAlignment="1">
      <alignment horizontal="center" vertical="center"/>
    </xf>
    <xf numFmtId="56" fontId="6" fillId="2" borderId="24" xfId="0" applyNumberFormat="1" applyFont="1" applyFill="1" applyBorder="1" applyAlignment="1">
      <alignment horizontal="center" vertical="center"/>
    </xf>
    <xf numFmtId="56" fontId="6" fillId="6" borderId="8" xfId="0" applyNumberFormat="1" applyFont="1" applyFill="1" applyBorder="1" applyAlignment="1">
      <alignment horizontal="center" vertical="center"/>
    </xf>
    <xf numFmtId="56" fontId="6" fillId="6" borderId="13" xfId="0" applyNumberFormat="1" applyFont="1" applyFill="1" applyBorder="1" applyAlignment="1">
      <alignment horizontal="center" vertical="center"/>
    </xf>
    <xf numFmtId="0" fontId="3" fillId="6" borderId="8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right" vertical="center"/>
    </xf>
    <xf numFmtId="0" fontId="13" fillId="2" borderId="40" xfId="0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13" fillId="6" borderId="55" xfId="0" applyFont="1" applyFill="1" applyBorder="1" applyAlignment="1">
      <alignment horizontal="right" vertical="center"/>
    </xf>
    <xf numFmtId="0" fontId="13" fillId="6" borderId="8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56" fontId="6" fillId="2" borderId="8" xfId="0" applyNumberFormat="1" applyFont="1" applyFill="1" applyBorder="1" applyAlignment="1">
      <alignment horizontal="center" vertical="center"/>
    </xf>
    <xf numFmtId="0" fontId="7" fillId="3" borderId="7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13" fillId="2" borderId="81" xfId="0" applyNumberFormat="1" applyFont="1" applyFill="1" applyBorder="1" applyAlignment="1">
      <alignment horizontal="right" vertical="center"/>
    </xf>
    <xf numFmtId="0" fontId="13" fillId="2" borderId="82" xfId="0" applyNumberFormat="1" applyFont="1" applyFill="1" applyBorder="1" applyAlignment="1">
      <alignment horizontal="right" vertical="center"/>
    </xf>
    <xf numFmtId="0" fontId="7" fillId="3" borderId="77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6" fillId="3" borderId="8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7" fillId="3" borderId="68" xfId="0" applyFont="1" applyFill="1" applyBorder="1" applyAlignment="1">
      <alignment horizontal="center" textRotation="255"/>
    </xf>
    <xf numFmtId="0" fontId="7" fillId="3" borderId="74" xfId="0" applyFont="1" applyFill="1" applyBorder="1" applyAlignment="1">
      <alignment horizontal="center" textRotation="255"/>
    </xf>
    <xf numFmtId="56" fontId="6" fillId="2" borderId="84" xfId="0" applyNumberFormat="1" applyFont="1" applyFill="1" applyBorder="1" applyAlignment="1">
      <alignment horizontal="center"/>
    </xf>
    <xf numFmtId="0" fontId="3" fillId="2" borderId="26" xfId="0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3" fillId="2" borderId="4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6" borderId="0" xfId="0" applyFont="1" applyFill="1" applyBorder="1" applyAlignment="1" applyProtection="1">
      <alignment horizontal="left" vertical="center"/>
      <protection/>
    </xf>
    <xf numFmtId="0" fontId="3" fillId="6" borderId="21" xfId="0" applyFont="1" applyFill="1" applyBorder="1" applyAlignment="1" applyProtection="1">
      <alignment horizontal="left" vertical="center"/>
      <protection/>
    </xf>
    <xf numFmtId="0" fontId="8" fillId="3" borderId="24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88" xfId="0" applyFont="1" applyFill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56" fontId="6" fillId="6" borderId="11" xfId="0" applyNumberFormat="1" applyFont="1" applyFill="1" applyBorder="1" applyAlignment="1">
      <alignment horizontal="center" vertical="center"/>
    </xf>
    <xf numFmtId="56" fontId="6" fillId="6" borderId="24" xfId="0" applyNumberFormat="1" applyFont="1" applyFill="1" applyBorder="1" applyAlignment="1">
      <alignment horizontal="center" vertical="center"/>
    </xf>
    <xf numFmtId="0" fontId="9" fillId="0" borderId="16" xfId="21" applyFont="1" applyBorder="1" applyAlignment="1" applyProtection="1">
      <alignment horizontal="center" vertical="center"/>
      <protection/>
    </xf>
    <xf numFmtId="0" fontId="9" fillId="0" borderId="5" xfId="21" applyFont="1" applyBorder="1" applyAlignment="1" applyProtection="1">
      <alignment horizontal="center" vertical="center"/>
      <protection/>
    </xf>
    <xf numFmtId="0" fontId="9" fillId="2" borderId="25" xfId="21" applyFont="1" applyFill="1" applyBorder="1" applyAlignment="1" applyProtection="1">
      <alignment horizontal="center" vertical="center" textRotation="255"/>
      <protection/>
    </xf>
    <xf numFmtId="0" fontId="9" fillId="2" borderId="1" xfId="21" applyFont="1" applyFill="1" applyBorder="1" applyAlignment="1" applyProtection="1">
      <alignment horizontal="center" vertical="center" textRotation="255"/>
      <protection/>
    </xf>
    <xf numFmtId="0" fontId="9" fillId="0" borderId="16" xfId="21" applyFont="1" applyBorder="1" applyAlignment="1" applyProtection="1">
      <alignment horizontal="center" vertical="center" textRotation="255"/>
      <protection/>
    </xf>
    <xf numFmtId="0" fontId="9" fillId="0" borderId="5" xfId="21" applyFont="1" applyBorder="1" applyAlignment="1" applyProtection="1">
      <alignment horizontal="center" vertical="center" textRotation="255"/>
      <protection/>
    </xf>
    <xf numFmtId="0" fontId="9" fillId="2" borderId="75" xfId="21" applyNumberFormat="1" applyFont="1" applyFill="1" applyBorder="1" applyAlignment="1" applyProtection="1">
      <alignment horizontal="center" vertical="center" textRotation="255"/>
      <protection/>
    </xf>
    <xf numFmtId="0" fontId="0" fillId="0" borderId="5" xfId="0" applyBorder="1" applyAlignment="1" applyProtection="1">
      <alignment horizontal="center" vertical="center" textRotation="255"/>
      <protection/>
    </xf>
    <xf numFmtId="14" fontId="9" fillId="0" borderId="21" xfId="21" applyNumberFormat="1" applyFont="1" applyBorder="1" applyAlignment="1" applyProtection="1">
      <alignment horizontal="center" vertical="center"/>
      <protection/>
    </xf>
    <xf numFmtId="0" fontId="19" fillId="0" borderId="0" xfId="21" applyFont="1" applyAlignment="1" applyProtection="1">
      <alignment horizontal="center"/>
      <protection/>
    </xf>
    <xf numFmtId="0" fontId="9" fillId="0" borderId="25" xfId="21" applyFont="1" applyBorder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horizontal="center" vertical="center"/>
      <protection/>
    </xf>
    <xf numFmtId="0" fontId="9" fillId="0" borderId="26" xfId="21" applyFont="1" applyBorder="1" applyAlignment="1" applyProtection="1">
      <alignment horizontal="center" vertical="center"/>
      <protection/>
    </xf>
    <xf numFmtId="0" fontId="9" fillId="0" borderId="21" xfId="21" applyFont="1" applyBorder="1" applyAlignment="1" applyProtection="1">
      <alignment horizontal="center" vertical="center"/>
      <protection/>
    </xf>
    <xf numFmtId="0" fontId="9" fillId="0" borderId="29" xfId="21" applyFont="1" applyBorder="1" applyAlignment="1" applyProtection="1">
      <alignment horizontal="center" vertical="center" textRotation="255"/>
      <protection/>
    </xf>
    <xf numFmtId="0" fontId="9" fillId="0" borderId="36" xfId="21" applyFont="1" applyBorder="1" applyAlignment="1" applyProtection="1">
      <alignment horizontal="center" vertical="center" textRotation="255"/>
      <protection/>
    </xf>
    <xf numFmtId="0" fontId="9" fillId="0" borderId="83" xfId="21" applyFont="1" applyBorder="1" applyAlignment="1" applyProtection="1">
      <alignment horizontal="center" vertical="center" textRotation="255"/>
      <protection/>
    </xf>
    <xf numFmtId="0" fontId="9" fillId="0" borderId="59" xfId="21" applyFont="1" applyBorder="1" applyAlignment="1" applyProtection="1">
      <alignment horizontal="center" vertical="center" textRotation="255"/>
      <protection/>
    </xf>
    <xf numFmtId="0" fontId="9" fillId="0" borderId="68" xfId="21" applyFont="1" applyBorder="1" applyAlignment="1" applyProtection="1">
      <alignment horizontal="center" vertical="center"/>
      <protection/>
    </xf>
    <xf numFmtId="0" fontId="9" fillId="0" borderId="17" xfId="21" applyFont="1" applyBorder="1" applyAlignment="1" applyProtection="1">
      <alignment horizontal="center" vertical="center"/>
      <protection/>
    </xf>
    <xf numFmtId="0" fontId="9" fillId="0" borderId="74" xfId="21" applyFont="1" applyBorder="1" applyAlignment="1" applyProtection="1">
      <alignment horizontal="center" vertical="center"/>
      <protection/>
    </xf>
    <xf numFmtId="0" fontId="9" fillId="0" borderId="3" xfId="21" applyFont="1" applyBorder="1" applyAlignment="1" applyProtection="1">
      <alignment horizontal="center" vertical="center"/>
      <protection/>
    </xf>
    <xf numFmtId="0" fontId="11" fillId="0" borderId="0" xfId="21" applyFont="1" applyAlignment="1">
      <alignment horizontal="center"/>
      <protection/>
    </xf>
    <xf numFmtId="0" fontId="9" fillId="0" borderId="89" xfId="21" applyFont="1" applyBorder="1" applyAlignment="1">
      <alignment horizontal="center" vertical="center" textRotation="255"/>
      <protection/>
    </xf>
    <xf numFmtId="0" fontId="9" fillId="0" borderId="90" xfId="21" applyFont="1" applyBorder="1" applyAlignment="1">
      <alignment horizontal="center" vertical="center" textRotation="255"/>
      <protection/>
    </xf>
    <xf numFmtId="0" fontId="18" fillId="0" borderId="0" xfId="21" applyFont="1" applyAlignment="1">
      <alignment horizontal="center"/>
      <protection/>
    </xf>
    <xf numFmtId="0" fontId="9" fillId="2" borderId="91" xfId="21" applyFont="1" applyFill="1" applyBorder="1" applyAlignment="1">
      <alignment horizontal="center" vertical="center" textRotation="255"/>
      <protection/>
    </xf>
    <xf numFmtId="0" fontId="9" fillId="2" borderId="92" xfId="21" applyFont="1" applyFill="1" applyBorder="1" applyAlignment="1">
      <alignment horizontal="center" vertical="center" textRotation="255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91" xfId="21" applyFont="1" applyBorder="1" applyAlignment="1">
      <alignment horizontal="center" vertical="center"/>
      <protection/>
    </xf>
    <xf numFmtId="0" fontId="9" fillId="0" borderId="92" xfId="21" applyFont="1" applyBorder="1" applyAlignment="1">
      <alignment horizontal="center" vertical="center"/>
      <protection/>
    </xf>
    <xf numFmtId="0" fontId="9" fillId="0" borderId="83" xfId="21" applyFont="1" applyBorder="1" applyAlignment="1">
      <alignment horizontal="center" vertical="center" textRotation="255"/>
      <protection/>
    </xf>
    <xf numFmtId="0" fontId="9" fillId="0" borderId="59" xfId="21" applyFont="1" applyBorder="1" applyAlignment="1">
      <alignment horizontal="center" vertical="center" textRotation="255"/>
      <protection/>
    </xf>
    <xf numFmtId="0" fontId="9" fillId="0" borderId="16" xfId="21" applyFont="1" applyBorder="1" applyAlignment="1">
      <alignment horizontal="center" vertical="center" textRotation="255"/>
      <protection/>
    </xf>
    <xf numFmtId="0" fontId="9" fillId="0" borderId="5" xfId="21" applyFont="1" applyBorder="1" applyAlignment="1">
      <alignment horizontal="center" vertical="center" textRotation="255"/>
      <protection/>
    </xf>
    <xf numFmtId="0" fontId="9" fillId="0" borderId="91" xfId="21" applyFont="1" applyBorder="1" applyAlignment="1">
      <alignment horizontal="center" vertical="center" textRotation="255"/>
      <protection/>
    </xf>
    <xf numFmtId="0" fontId="9" fillId="0" borderId="92" xfId="21" applyFont="1" applyBorder="1" applyAlignment="1">
      <alignment horizontal="center" vertical="center" textRotation="255"/>
      <protection/>
    </xf>
    <xf numFmtId="0" fontId="9" fillId="0" borderId="25" xfId="21" applyFont="1" applyBorder="1" applyAlignment="1">
      <alignment horizontal="center" vertical="center"/>
      <protection/>
    </xf>
    <xf numFmtId="0" fontId="9" fillId="0" borderId="26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21" xfId="21" applyFont="1" applyBorder="1" applyAlignment="1">
      <alignment horizontal="center" vertical="center"/>
      <protection/>
    </xf>
    <xf numFmtId="0" fontId="9" fillId="0" borderId="17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15" fillId="6" borderId="70" xfId="0" applyFont="1" applyFill="1" applyBorder="1" applyAlignment="1" applyProtection="1">
      <alignment horizontal="center" vertical="center"/>
      <protection/>
    </xf>
    <xf numFmtId="0" fontId="15" fillId="6" borderId="29" xfId="0" applyFont="1" applyFill="1" applyBorder="1" applyAlignment="1" applyProtection="1">
      <alignment horizontal="center" vertical="center"/>
      <protection/>
    </xf>
    <xf numFmtId="0" fontId="15" fillId="6" borderId="74" xfId="0" applyFont="1" applyFill="1" applyBorder="1" applyAlignment="1" applyProtection="1">
      <alignment horizontal="center" vertical="center"/>
      <protection/>
    </xf>
    <xf numFmtId="0" fontId="15" fillId="6" borderId="36" xfId="0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ジュニア成績 " xfId="21"/>
    <cellStyle name="標準_対戦予定表（後期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4</xdr:row>
      <xdr:rowOff>0</xdr:rowOff>
    </xdr:from>
    <xdr:to>
      <xdr:col>30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0" y="914400"/>
          <a:ext cx="8286750" cy="2400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30</xdr:col>
      <xdr:colOff>9525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1590675" y="4962525"/>
          <a:ext cx="8229600" cy="3419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30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1771650" y="1362075"/>
          <a:ext cx="8743950" cy="3429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4"/>
  <sheetViews>
    <sheetView workbookViewId="0" topLeftCell="A1">
      <selection activeCell="B13" sqref="B13:B14"/>
    </sheetView>
  </sheetViews>
  <sheetFormatPr defaultColWidth="9.00390625" defaultRowHeight="13.5"/>
  <cols>
    <col min="1" max="1" width="2.625" style="81" customWidth="1"/>
    <col min="2" max="2" width="10.75390625" style="81" customWidth="1"/>
    <col min="3" max="3" width="3.25390625" style="81" customWidth="1"/>
    <col min="4" max="4" width="3.625" style="106" customWidth="1"/>
    <col min="5" max="5" width="14.625" style="82" customWidth="1"/>
    <col min="6" max="6" width="1.4921875" style="82" customWidth="1"/>
    <col min="7" max="7" width="3.625" style="82" customWidth="1"/>
    <col min="8" max="8" width="15.125" style="82" customWidth="1"/>
    <col min="9" max="9" width="3.625" style="81" customWidth="1"/>
    <col min="10" max="10" width="14.625" style="81" customWidth="1"/>
    <col min="11" max="11" width="1.4921875" style="81" customWidth="1"/>
    <col min="12" max="12" width="3.625" style="81" customWidth="1"/>
    <col min="13" max="13" width="15.125" style="81" customWidth="1"/>
    <col min="14" max="14" width="3.50390625" style="81" customWidth="1"/>
    <col min="15" max="16384" width="9.00390625" style="81" customWidth="1"/>
  </cols>
  <sheetData>
    <row r="1" spans="2:13" ht="21.75" customHeight="1">
      <c r="B1" s="310" t="s">
        <v>74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</row>
    <row r="2" s="82" customFormat="1" ht="13.5"/>
    <row r="3" spans="2:13" s="82" customFormat="1" ht="24" customHeight="1">
      <c r="B3" s="83"/>
      <c r="C3" s="311" t="s">
        <v>47</v>
      </c>
      <c r="D3" s="301" t="s">
        <v>48</v>
      </c>
      <c r="E3" s="302"/>
      <c r="F3" s="302"/>
      <c r="G3" s="302"/>
      <c r="H3" s="303"/>
      <c r="I3" s="301" t="s">
        <v>49</v>
      </c>
      <c r="J3" s="302"/>
      <c r="K3" s="302"/>
      <c r="L3" s="302"/>
      <c r="M3" s="303"/>
    </row>
    <row r="4" spans="2:13" s="82" customFormat="1" ht="24" customHeight="1">
      <c r="B4" s="84"/>
      <c r="C4" s="312"/>
      <c r="D4" s="307" t="s">
        <v>50</v>
      </c>
      <c r="E4" s="308"/>
      <c r="F4" s="85"/>
      <c r="G4" s="308" t="s">
        <v>51</v>
      </c>
      <c r="H4" s="309"/>
      <c r="I4" s="307" t="s">
        <v>51</v>
      </c>
      <c r="J4" s="308"/>
      <c r="K4" s="85"/>
      <c r="L4" s="308" t="s">
        <v>52</v>
      </c>
      <c r="M4" s="309"/>
    </row>
    <row r="5" spans="2:13" s="82" customFormat="1" ht="21" customHeight="1">
      <c r="B5" s="304">
        <v>40435</v>
      </c>
      <c r="C5" s="86" t="s">
        <v>53</v>
      </c>
      <c r="D5" s="87">
        <v>1</v>
      </c>
      <c r="E5" s="88"/>
      <c r="F5" s="89" t="s">
        <v>40</v>
      </c>
      <c r="G5" s="88">
        <v>9</v>
      </c>
      <c r="H5" s="90"/>
      <c r="I5" s="87">
        <v>2</v>
      </c>
      <c r="J5" s="88"/>
      <c r="K5" s="89" t="s">
        <v>40</v>
      </c>
      <c r="L5" s="88">
        <v>8</v>
      </c>
      <c r="M5" s="90"/>
    </row>
    <row r="6" spans="2:13" s="82" customFormat="1" ht="21" customHeight="1">
      <c r="B6" s="306"/>
      <c r="C6" s="91" t="s">
        <v>54</v>
      </c>
      <c r="D6" s="92">
        <v>3</v>
      </c>
      <c r="E6" s="93"/>
      <c r="F6" s="94" t="s">
        <v>40</v>
      </c>
      <c r="G6" s="93">
        <v>7</v>
      </c>
      <c r="H6" s="95"/>
      <c r="I6" s="92">
        <v>4</v>
      </c>
      <c r="J6" s="93"/>
      <c r="K6" s="94" t="s">
        <v>40</v>
      </c>
      <c r="L6" s="93">
        <v>6</v>
      </c>
      <c r="M6" s="95"/>
    </row>
    <row r="7" spans="2:13" s="82" customFormat="1" ht="21" customHeight="1">
      <c r="B7" s="304">
        <v>40442</v>
      </c>
      <c r="C7" s="86" t="s">
        <v>53</v>
      </c>
      <c r="D7" s="87">
        <v>9</v>
      </c>
      <c r="E7" s="88"/>
      <c r="F7" s="89" t="s">
        <v>40</v>
      </c>
      <c r="G7" s="88">
        <v>8</v>
      </c>
      <c r="H7" s="90"/>
      <c r="I7" s="101">
        <v>1</v>
      </c>
      <c r="J7" s="102"/>
      <c r="K7" s="89" t="s">
        <v>40</v>
      </c>
      <c r="L7" s="102">
        <v>7</v>
      </c>
      <c r="M7" s="90"/>
    </row>
    <row r="8" spans="2:13" s="82" customFormat="1" ht="21" customHeight="1">
      <c r="B8" s="305"/>
      <c r="C8" s="96" t="s">
        <v>54</v>
      </c>
      <c r="D8" s="97">
        <v>2</v>
      </c>
      <c r="E8" s="98"/>
      <c r="F8" s="99" t="s">
        <v>40</v>
      </c>
      <c r="G8" s="103">
        <v>6</v>
      </c>
      <c r="H8" s="104"/>
      <c r="I8" s="105">
        <v>3</v>
      </c>
      <c r="J8" s="103"/>
      <c r="K8" s="99" t="s">
        <v>40</v>
      </c>
      <c r="L8" s="103">
        <v>5</v>
      </c>
      <c r="M8" s="100"/>
    </row>
    <row r="9" spans="2:13" s="82" customFormat="1" ht="21" customHeight="1">
      <c r="B9" s="304">
        <v>40449</v>
      </c>
      <c r="C9" s="86" t="s">
        <v>53</v>
      </c>
      <c r="D9" s="87">
        <v>8</v>
      </c>
      <c r="E9" s="88"/>
      <c r="F9" s="89" t="s">
        <v>40</v>
      </c>
      <c r="G9" s="88">
        <v>7</v>
      </c>
      <c r="H9" s="90"/>
      <c r="I9" s="101">
        <v>9</v>
      </c>
      <c r="J9" s="102"/>
      <c r="K9" s="89" t="s">
        <v>40</v>
      </c>
      <c r="L9" s="102">
        <v>6</v>
      </c>
      <c r="M9" s="90"/>
    </row>
    <row r="10" spans="2:13" s="82" customFormat="1" ht="21" customHeight="1">
      <c r="B10" s="305"/>
      <c r="C10" s="96" t="s">
        <v>54</v>
      </c>
      <c r="D10" s="97">
        <v>1</v>
      </c>
      <c r="E10" s="98"/>
      <c r="F10" s="99" t="s">
        <v>40</v>
      </c>
      <c r="G10" s="103">
        <v>5</v>
      </c>
      <c r="H10" s="104"/>
      <c r="I10" s="105">
        <v>2</v>
      </c>
      <c r="J10" s="103"/>
      <c r="K10" s="99" t="s">
        <v>40</v>
      </c>
      <c r="L10" s="103">
        <v>4</v>
      </c>
      <c r="M10" s="100"/>
    </row>
    <row r="11" spans="2:13" s="82" customFormat="1" ht="21" customHeight="1">
      <c r="B11" s="306">
        <v>40456</v>
      </c>
      <c r="C11" s="86" t="s">
        <v>53</v>
      </c>
      <c r="D11" s="87">
        <v>7</v>
      </c>
      <c r="E11" s="88"/>
      <c r="F11" s="89" t="s">
        <v>40</v>
      </c>
      <c r="G11" s="88">
        <v>6</v>
      </c>
      <c r="H11" s="90"/>
      <c r="I11" s="101">
        <v>8</v>
      </c>
      <c r="J11" s="102"/>
      <c r="K11" s="89" t="s">
        <v>40</v>
      </c>
      <c r="L11" s="102">
        <v>5</v>
      </c>
      <c r="M11" s="90"/>
    </row>
    <row r="12" spans="2:13" s="82" customFormat="1" ht="21" customHeight="1">
      <c r="B12" s="306"/>
      <c r="C12" s="96" t="s">
        <v>54</v>
      </c>
      <c r="D12" s="97">
        <v>9</v>
      </c>
      <c r="E12" s="98"/>
      <c r="F12" s="99" t="s">
        <v>40</v>
      </c>
      <c r="G12" s="103">
        <v>4</v>
      </c>
      <c r="H12" s="104"/>
      <c r="I12" s="105">
        <v>1</v>
      </c>
      <c r="J12" s="103"/>
      <c r="K12" s="99" t="s">
        <v>40</v>
      </c>
      <c r="L12" s="103">
        <v>3</v>
      </c>
      <c r="M12" s="100"/>
    </row>
    <row r="13" spans="2:13" s="82" customFormat="1" ht="21" customHeight="1">
      <c r="B13" s="304">
        <v>40463</v>
      </c>
      <c r="C13" s="86" t="s">
        <v>53</v>
      </c>
      <c r="D13" s="87">
        <v>6</v>
      </c>
      <c r="E13" s="88"/>
      <c r="F13" s="89" t="s">
        <v>40</v>
      </c>
      <c r="G13" s="88">
        <v>5</v>
      </c>
      <c r="H13" s="90"/>
      <c r="I13" s="101">
        <v>7</v>
      </c>
      <c r="J13" s="102"/>
      <c r="K13" s="89" t="s">
        <v>40</v>
      </c>
      <c r="L13" s="102">
        <v>4</v>
      </c>
      <c r="M13" s="90"/>
    </row>
    <row r="14" spans="2:13" s="82" customFormat="1" ht="21" customHeight="1">
      <c r="B14" s="305"/>
      <c r="C14" s="96" t="s">
        <v>54</v>
      </c>
      <c r="D14" s="97">
        <v>8</v>
      </c>
      <c r="E14" s="98"/>
      <c r="F14" s="99" t="s">
        <v>40</v>
      </c>
      <c r="G14" s="103">
        <v>3</v>
      </c>
      <c r="H14" s="104"/>
      <c r="I14" s="105">
        <v>9</v>
      </c>
      <c r="J14" s="103"/>
      <c r="K14" s="99" t="s">
        <v>40</v>
      </c>
      <c r="L14" s="103">
        <v>2</v>
      </c>
      <c r="M14" s="100"/>
    </row>
    <row r="15" spans="2:13" s="82" customFormat="1" ht="21" customHeight="1">
      <c r="B15" s="304">
        <v>40477</v>
      </c>
      <c r="C15" s="86" t="s">
        <v>53</v>
      </c>
      <c r="D15" s="87">
        <v>5</v>
      </c>
      <c r="E15" s="88"/>
      <c r="F15" s="89" t="s">
        <v>40</v>
      </c>
      <c r="G15" s="88">
        <v>4</v>
      </c>
      <c r="H15" s="90"/>
      <c r="I15" s="101">
        <v>6</v>
      </c>
      <c r="J15" s="102"/>
      <c r="K15" s="89" t="s">
        <v>40</v>
      </c>
      <c r="L15" s="102">
        <v>3</v>
      </c>
      <c r="M15" s="90"/>
    </row>
    <row r="16" spans="2:13" s="82" customFormat="1" ht="21" customHeight="1">
      <c r="B16" s="305"/>
      <c r="C16" s="96" t="s">
        <v>54</v>
      </c>
      <c r="D16" s="97">
        <v>7</v>
      </c>
      <c r="E16" s="98"/>
      <c r="F16" s="99" t="s">
        <v>40</v>
      </c>
      <c r="G16" s="103">
        <v>2</v>
      </c>
      <c r="H16" s="198"/>
      <c r="I16" s="105">
        <v>8</v>
      </c>
      <c r="J16" s="103"/>
      <c r="K16" s="99" t="s">
        <v>40</v>
      </c>
      <c r="L16" s="103">
        <v>1</v>
      </c>
      <c r="M16" s="100"/>
    </row>
    <row r="17" spans="2:13" s="82" customFormat="1" ht="21" customHeight="1">
      <c r="B17" s="304">
        <v>40484</v>
      </c>
      <c r="C17" s="86" t="s">
        <v>53</v>
      </c>
      <c r="D17" s="87">
        <v>4</v>
      </c>
      <c r="E17" s="88"/>
      <c r="F17" s="89" t="s">
        <v>40</v>
      </c>
      <c r="G17" s="88">
        <v>3</v>
      </c>
      <c r="H17" s="88"/>
      <c r="I17" s="101">
        <v>5</v>
      </c>
      <c r="J17" s="102"/>
      <c r="K17" s="89" t="s">
        <v>40</v>
      </c>
      <c r="L17" s="102">
        <v>2</v>
      </c>
      <c r="M17" s="90"/>
    </row>
    <row r="18" spans="2:13" s="82" customFormat="1" ht="21" customHeight="1">
      <c r="B18" s="305"/>
      <c r="C18" s="96" t="s">
        <v>54</v>
      </c>
      <c r="D18" s="97">
        <v>6</v>
      </c>
      <c r="E18" s="98"/>
      <c r="F18" s="99" t="s">
        <v>40</v>
      </c>
      <c r="G18" s="103">
        <v>1</v>
      </c>
      <c r="H18" s="104"/>
      <c r="I18" s="105">
        <v>7</v>
      </c>
      <c r="J18" s="103"/>
      <c r="K18" s="99" t="s">
        <v>40</v>
      </c>
      <c r="L18" s="103">
        <v>9</v>
      </c>
      <c r="M18" s="100"/>
    </row>
    <row r="19" spans="2:13" s="82" customFormat="1" ht="21" customHeight="1">
      <c r="B19" s="306">
        <v>40491</v>
      </c>
      <c r="C19" s="86" t="s">
        <v>53</v>
      </c>
      <c r="D19" s="87">
        <v>3</v>
      </c>
      <c r="E19" s="88"/>
      <c r="F19" s="89" t="s">
        <v>40</v>
      </c>
      <c r="G19" s="88">
        <v>2</v>
      </c>
      <c r="H19" s="90"/>
      <c r="I19" s="101">
        <v>4</v>
      </c>
      <c r="J19" s="102"/>
      <c r="K19" s="89" t="s">
        <v>40</v>
      </c>
      <c r="L19" s="102">
        <v>1</v>
      </c>
      <c r="M19" s="90"/>
    </row>
    <row r="20" spans="2:13" s="82" customFormat="1" ht="21" customHeight="1">
      <c r="B20" s="306"/>
      <c r="C20" s="96" t="s">
        <v>54</v>
      </c>
      <c r="D20" s="97">
        <v>5</v>
      </c>
      <c r="E20" s="98"/>
      <c r="F20" s="99" t="s">
        <v>40</v>
      </c>
      <c r="G20" s="103">
        <v>9</v>
      </c>
      <c r="H20" s="104"/>
      <c r="I20" s="105">
        <v>6</v>
      </c>
      <c r="J20" s="103"/>
      <c r="K20" s="99" t="s">
        <v>40</v>
      </c>
      <c r="L20" s="103">
        <v>8</v>
      </c>
      <c r="M20" s="100"/>
    </row>
    <row r="21" spans="2:13" s="82" customFormat="1" ht="21" customHeight="1">
      <c r="B21" s="304">
        <v>40498</v>
      </c>
      <c r="C21" s="86" t="s">
        <v>53</v>
      </c>
      <c r="D21" s="87">
        <v>2</v>
      </c>
      <c r="E21" s="88"/>
      <c r="F21" s="89" t="s">
        <v>40</v>
      </c>
      <c r="G21" s="88">
        <v>1</v>
      </c>
      <c r="H21" s="90"/>
      <c r="I21" s="101">
        <v>3</v>
      </c>
      <c r="J21" s="102"/>
      <c r="K21" s="89" t="s">
        <v>40</v>
      </c>
      <c r="L21" s="102">
        <v>9</v>
      </c>
      <c r="M21" s="90"/>
    </row>
    <row r="22" spans="2:13" s="82" customFormat="1" ht="21" customHeight="1">
      <c r="B22" s="305"/>
      <c r="C22" s="96" t="s">
        <v>54</v>
      </c>
      <c r="D22" s="97">
        <v>4</v>
      </c>
      <c r="E22" s="98"/>
      <c r="F22" s="99" t="s">
        <v>40</v>
      </c>
      <c r="G22" s="103">
        <v>8</v>
      </c>
      <c r="H22" s="104"/>
      <c r="I22" s="105">
        <v>5</v>
      </c>
      <c r="J22" s="103"/>
      <c r="K22" s="99" t="s">
        <v>40</v>
      </c>
      <c r="L22" s="103">
        <v>7</v>
      </c>
      <c r="M22" s="100"/>
    </row>
    <row r="23" spans="2:3" s="82" customFormat="1" ht="13.5">
      <c r="B23" s="81"/>
      <c r="C23" s="81"/>
    </row>
    <row r="24" spans="4:11" ht="18" customHeight="1">
      <c r="D24" s="197"/>
      <c r="I24" s="82"/>
      <c r="J24" s="82"/>
      <c r="K24" s="82"/>
    </row>
    <row r="25" spans="4:11" ht="18" customHeight="1">
      <c r="D25" s="81"/>
      <c r="I25" s="82"/>
      <c r="J25" s="82"/>
      <c r="K25" s="82"/>
    </row>
    <row r="26" spans="4:11" ht="13.5">
      <c r="D26" s="82"/>
      <c r="I26" s="82"/>
      <c r="J26" s="82"/>
      <c r="K26" s="82"/>
    </row>
    <row r="27" spans="4:11" ht="21" customHeight="1">
      <c r="D27" s="82"/>
      <c r="I27" s="82"/>
      <c r="J27" s="82"/>
      <c r="K27" s="82"/>
    </row>
    <row r="28" spans="4:11" ht="21" customHeight="1">
      <c r="D28" s="82"/>
      <c r="I28" s="82"/>
      <c r="J28" s="82"/>
      <c r="K28" s="82"/>
    </row>
    <row r="29" spans="4:11" ht="21" customHeight="1">
      <c r="D29" s="82"/>
      <c r="I29" s="82"/>
      <c r="J29" s="82"/>
      <c r="K29" s="82"/>
    </row>
    <row r="30" spans="4:11" ht="21" customHeight="1">
      <c r="D30" s="82"/>
      <c r="I30" s="82"/>
      <c r="J30" s="82"/>
      <c r="K30" s="82"/>
    </row>
    <row r="31" spans="4:11" ht="21" customHeight="1">
      <c r="D31" s="82"/>
      <c r="I31" s="82"/>
      <c r="J31" s="82"/>
      <c r="K31" s="82"/>
    </row>
    <row r="32" spans="4:11" ht="21" customHeight="1">
      <c r="D32" s="82"/>
      <c r="I32" s="82"/>
      <c r="J32" s="82"/>
      <c r="K32" s="82"/>
    </row>
    <row r="33" spans="4:11" ht="16.5" customHeight="1">
      <c r="D33" s="82"/>
      <c r="I33" s="82"/>
      <c r="J33" s="82"/>
      <c r="K33" s="82"/>
    </row>
    <row r="34" spans="4:11" ht="16.5" customHeight="1">
      <c r="D34" s="82"/>
      <c r="I34" s="82"/>
      <c r="J34" s="82"/>
      <c r="K34" s="82"/>
    </row>
    <row r="35" spans="4:11" ht="16.5" customHeight="1">
      <c r="D35" s="82"/>
      <c r="I35" s="82"/>
      <c r="J35" s="82"/>
      <c r="K35" s="82"/>
    </row>
    <row r="36" spans="4:11" ht="16.5" customHeight="1">
      <c r="D36" s="82"/>
      <c r="I36" s="82"/>
      <c r="J36" s="82"/>
      <c r="K36" s="82"/>
    </row>
    <row r="37" spans="4:11" ht="16.5" customHeight="1">
      <c r="D37" s="82"/>
      <c r="I37" s="82"/>
      <c r="J37" s="82"/>
      <c r="K37" s="82"/>
    </row>
    <row r="38" spans="4:11" ht="13.5">
      <c r="D38" s="82"/>
      <c r="I38" s="82"/>
      <c r="J38" s="82"/>
      <c r="K38" s="82"/>
    </row>
    <row r="39" spans="4:11" ht="13.5">
      <c r="D39" s="82"/>
      <c r="I39" s="82"/>
      <c r="J39" s="82"/>
      <c r="K39" s="82"/>
    </row>
    <row r="40" spans="4:11" ht="13.5">
      <c r="D40" s="82"/>
      <c r="I40" s="82"/>
      <c r="J40" s="82"/>
      <c r="K40" s="82"/>
    </row>
    <row r="41" spans="4:11" ht="13.5">
      <c r="D41" s="82"/>
      <c r="I41" s="82"/>
      <c r="J41" s="82"/>
      <c r="K41" s="82"/>
    </row>
    <row r="42" spans="4:11" ht="13.5">
      <c r="D42" s="82"/>
      <c r="I42" s="82"/>
      <c r="J42" s="82"/>
      <c r="K42" s="82"/>
    </row>
    <row r="43" spans="4:11" ht="13.5">
      <c r="D43" s="82"/>
      <c r="I43" s="82"/>
      <c r="J43" s="82"/>
      <c r="K43" s="82"/>
    </row>
    <row r="44" spans="4:11" ht="13.5">
      <c r="D44" s="82"/>
      <c r="I44" s="82"/>
      <c r="J44" s="82"/>
      <c r="K44" s="82"/>
    </row>
    <row r="45" spans="4:11" ht="13.5">
      <c r="D45" s="82"/>
      <c r="I45" s="82"/>
      <c r="J45" s="82"/>
      <c r="K45" s="82"/>
    </row>
    <row r="46" spans="4:11" ht="13.5">
      <c r="D46" s="82"/>
      <c r="I46" s="82"/>
      <c r="J46" s="82"/>
      <c r="K46" s="82"/>
    </row>
    <row r="47" spans="4:11" ht="13.5">
      <c r="D47" s="82"/>
      <c r="I47" s="82"/>
      <c r="J47" s="82"/>
      <c r="K47" s="82"/>
    </row>
    <row r="48" spans="4:11" ht="13.5">
      <c r="D48" s="82"/>
      <c r="I48" s="82"/>
      <c r="J48" s="82"/>
      <c r="K48" s="82"/>
    </row>
    <row r="49" spans="4:11" ht="13.5">
      <c r="D49" s="82"/>
      <c r="I49" s="82"/>
      <c r="J49" s="82"/>
      <c r="K49" s="82"/>
    </row>
    <row r="50" spans="4:11" ht="13.5">
      <c r="D50" s="82"/>
      <c r="I50" s="82"/>
      <c r="J50" s="82"/>
      <c r="K50" s="82"/>
    </row>
    <row r="51" spans="4:11" ht="13.5">
      <c r="D51" s="82"/>
      <c r="I51" s="82"/>
      <c r="J51" s="82"/>
      <c r="K51" s="82"/>
    </row>
    <row r="52" spans="4:11" ht="13.5">
      <c r="D52" s="82"/>
      <c r="I52" s="82"/>
      <c r="J52" s="82"/>
      <c r="K52" s="82"/>
    </row>
    <row r="53" spans="4:11" ht="13.5">
      <c r="D53" s="82"/>
      <c r="I53" s="82"/>
      <c r="J53" s="82"/>
      <c r="K53" s="82"/>
    </row>
    <row r="54" spans="4:11" ht="13.5">
      <c r="D54" s="82"/>
      <c r="I54" s="82"/>
      <c r="J54" s="82"/>
      <c r="K54" s="82"/>
    </row>
    <row r="55" spans="4:11" ht="13.5">
      <c r="D55" s="82"/>
      <c r="I55" s="82"/>
      <c r="J55" s="82"/>
      <c r="K55" s="82"/>
    </row>
    <row r="56" spans="4:11" ht="13.5">
      <c r="D56" s="82"/>
      <c r="I56" s="82"/>
      <c r="J56" s="82"/>
      <c r="K56" s="82"/>
    </row>
    <row r="57" spans="4:11" ht="13.5">
      <c r="D57" s="82"/>
      <c r="I57" s="82"/>
      <c r="J57" s="82"/>
      <c r="K57" s="82"/>
    </row>
    <row r="58" spans="4:11" ht="13.5">
      <c r="D58" s="82"/>
      <c r="I58" s="82"/>
      <c r="J58" s="82"/>
      <c r="K58" s="82"/>
    </row>
    <row r="59" spans="4:11" ht="13.5">
      <c r="D59" s="82"/>
      <c r="I59" s="82"/>
      <c r="J59" s="82"/>
      <c r="K59" s="82"/>
    </row>
    <row r="60" spans="4:11" ht="13.5">
      <c r="D60" s="82"/>
      <c r="I60" s="82"/>
      <c r="J60" s="82"/>
      <c r="K60" s="82"/>
    </row>
    <row r="61" spans="4:11" ht="13.5">
      <c r="D61" s="82"/>
      <c r="I61" s="82"/>
      <c r="J61" s="82"/>
      <c r="K61" s="82"/>
    </row>
    <row r="62" spans="4:11" ht="13.5">
      <c r="D62" s="82"/>
      <c r="I62" s="82"/>
      <c r="J62" s="82"/>
      <c r="K62" s="82"/>
    </row>
    <row r="63" spans="4:11" ht="13.5">
      <c r="D63" s="82"/>
      <c r="I63" s="82"/>
      <c r="J63" s="82"/>
      <c r="K63" s="82"/>
    </row>
    <row r="64" spans="4:11" ht="13.5">
      <c r="D64" s="82"/>
      <c r="I64" s="82"/>
      <c r="J64" s="82"/>
      <c r="K64" s="82"/>
    </row>
    <row r="65" spans="4:11" ht="13.5">
      <c r="D65" s="82"/>
      <c r="I65" s="82"/>
      <c r="J65" s="82"/>
      <c r="K65" s="82"/>
    </row>
    <row r="66" spans="4:11" ht="13.5">
      <c r="D66" s="82"/>
      <c r="I66" s="82"/>
      <c r="J66" s="82"/>
      <c r="K66" s="82"/>
    </row>
    <row r="67" spans="4:11" ht="13.5">
      <c r="D67" s="82"/>
      <c r="I67" s="82"/>
      <c r="J67" s="82"/>
      <c r="K67" s="82"/>
    </row>
    <row r="68" spans="4:11" ht="13.5">
      <c r="D68" s="82"/>
      <c r="I68" s="82"/>
      <c r="J68" s="82"/>
      <c r="K68" s="82"/>
    </row>
    <row r="69" spans="4:11" ht="13.5">
      <c r="D69" s="82"/>
      <c r="I69" s="82"/>
      <c r="J69" s="82"/>
      <c r="K69" s="82"/>
    </row>
    <row r="70" spans="4:11" ht="13.5">
      <c r="D70" s="82"/>
      <c r="I70" s="82"/>
      <c r="J70" s="82"/>
      <c r="K70" s="82"/>
    </row>
    <row r="71" spans="4:11" ht="13.5">
      <c r="D71" s="82"/>
      <c r="I71" s="82"/>
      <c r="J71" s="82"/>
      <c r="K71" s="82"/>
    </row>
    <row r="72" spans="4:11" ht="13.5">
      <c r="D72" s="82"/>
      <c r="I72" s="82"/>
      <c r="J72" s="82"/>
      <c r="K72" s="82"/>
    </row>
    <row r="73" spans="4:11" ht="13.5">
      <c r="D73" s="82"/>
      <c r="I73" s="82"/>
      <c r="J73" s="82"/>
      <c r="K73" s="82"/>
    </row>
    <row r="74" spans="4:11" ht="13.5">
      <c r="D74" s="82"/>
      <c r="I74" s="82"/>
      <c r="J74" s="82"/>
      <c r="K74" s="82"/>
    </row>
    <row r="75" spans="4:11" ht="13.5">
      <c r="D75" s="82"/>
      <c r="I75" s="82"/>
      <c r="J75" s="82"/>
      <c r="K75" s="82"/>
    </row>
    <row r="76" spans="4:11" ht="13.5">
      <c r="D76" s="82"/>
      <c r="I76" s="82"/>
      <c r="J76" s="82"/>
      <c r="K76" s="82"/>
    </row>
    <row r="77" spans="4:11" ht="13.5">
      <c r="D77" s="82"/>
      <c r="I77" s="82"/>
      <c r="J77" s="82"/>
      <c r="K77" s="82"/>
    </row>
    <row r="78" spans="4:11" ht="13.5">
      <c r="D78" s="82"/>
      <c r="I78" s="82"/>
      <c r="J78" s="82"/>
      <c r="K78" s="82"/>
    </row>
    <row r="79" spans="4:11" ht="13.5">
      <c r="D79" s="82"/>
      <c r="I79" s="82"/>
      <c r="J79" s="82"/>
      <c r="K79" s="82"/>
    </row>
    <row r="80" spans="4:11" ht="13.5">
      <c r="D80" s="82"/>
      <c r="I80" s="82"/>
      <c r="J80" s="82"/>
      <c r="K80" s="82"/>
    </row>
    <row r="81" spans="4:11" ht="13.5">
      <c r="D81" s="82"/>
      <c r="I81" s="82"/>
      <c r="J81" s="82"/>
      <c r="K81" s="82"/>
    </row>
    <row r="82" spans="4:11" ht="13.5">
      <c r="D82" s="82"/>
      <c r="I82" s="82"/>
      <c r="J82" s="82"/>
      <c r="K82" s="82"/>
    </row>
    <row r="83" spans="4:11" ht="13.5">
      <c r="D83" s="82"/>
      <c r="I83" s="82"/>
      <c r="J83" s="82"/>
      <c r="K83" s="82"/>
    </row>
    <row r="84" spans="4:11" ht="13.5">
      <c r="D84" s="82"/>
      <c r="I84" s="82"/>
      <c r="J84" s="82"/>
      <c r="K84" s="82"/>
    </row>
    <row r="85" spans="4:11" ht="13.5">
      <c r="D85" s="82"/>
      <c r="I85" s="82"/>
      <c r="J85" s="82"/>
      <c r="K85" s="82"/>
    </row>
    <row r="86" spans="4:11" ht="13.5">
      <c r="D86" s="82"/>
      <c r="I86" s="82"/>
      <c r="J86" s="82"/>
      <c r="K86" s="82"/>
    </row>
    <row r="87" spans="4:11" ht="13.5">
      <c r="D87" s="82"/>
      <c r="I87" s="82"/>
      <c r="J87" s="82"/>
      <c r="K87" s="82"/>
    </row>
    <row r="88" spans="4:11" ht="13.5">
      <c r="D88" s="82"/>
      <c r="I88" s="82"/>
      <c r="J88" s="82"/>
      <c r="K88" s="82"/>
    </row>
    <row r="89" spans="4:11" ht="13.5">
      <c r="D89" s="82"/>
      <c r="I89" s="82"/>
      <c r="J89" s="82"/>
      <c r="K89" s="82"/>
    </row>
    <row r="90" spans="4:11" ht="13.5">
      <c r="D90" s="82"/>
      <c r="I90" s="82"/>
      <c r="J90" s="82"/>
      <c r="K90" s="82"/>
    </row>
    <row r="91" spans="4:11" ht="13.5">
      <c r="D91" s="82"/>
      <c r="I91" s="82"/>
      <c r="J91" s="82"/>
      <c r="K91" s="82"/>
    </row>
    <row r="92" spans="4:11" ht="13.5">
      <c r="D92" s="82"/>
      <c r="I92" s="82"/>
      <c r="J92" s="82"/>
      <c r="K92" s="82"/>
    </row>
    <row r="93" spans="4:11" ht="13.5">
      <c r="D93" s="82"/>
      <c r="I93" s="82"/>
      <c r="J93" s="82"/>
      <c r="K93" s="82"/>
    </row>
    <row r="94" spans="4:11" ht="13.5">
      <c r="D94" s="82"/>
      <c r="I94" s="82"/>
      <c r="J94" s="82"/>
      <c r="K94" s="82"/>
    </row>
    <row r="95" spans="4:11" ht="13.5">
      <c r="D95" s="82"/>
      <c r="I95" s="82"/>
      <c r="J95" s="82"/>
      <c r="K95" s="82"/>
    </row>
    <row r="96" spans="4:11" ht="13.5">
      <c r="D96" s="82"/>
      <c r="I96" s="82"/>
      <c r="J96" s="82"/>
      <c r="K96" s="82"/>
    </row>
    <row r="97" spans="4:11" ht="13.5">
      <c r="D97" s="82"/>
      <c r="I97" s="82"/>
      <c r="J97" s="82"/>
      <c r="K97" s="82"/>
    </row>
    <row r="98" spans="10:11" ht="13.5">
      <c r="J98" s="82"/>
      <c r="K98" s="82"/>
    </row>
    <row r="99" spans="10:11" ht="13.5">
      <c r="J99" s="82"/>
      <c r="K99" s="82"/>
    </row>
    <row r="100" spans="10:11" ht="13.5">
      <c r="J100" s="82"/>
      <c r="K100" s="82"/>
    </row>
    <row r="101" spans="10:11" ht="13.5">
      <c r="J101" s="82"/>
      <c r="K101" s="82"/>
    </row>
    <row r="102" spans="10:11" ht="13.5">
      <c r="J102" s="82"/>
      <c r="K102" s="82"/>
    </row>
    <row r="103" spans="10:11" ht="13.5">
      <c r="J103" s="82"/>
      <c r="K103" s="82"/>
    </row>
    <row r="104" spans="10:11" ht="13.5">
      <c r="J104" s="82"/>
      <c r="K104" s="82"/>
    </row>
  </sheetData>
  <mergeCells count="17">
    <mergeCell ref="B1:M1"/>
    <mergeCell ref="B21:B22"/>
    <mergeCell ref="C3:C4"/>
    <mergeCell ref="B15:B16"/>
    <mergeCell ref="B17:B18"/>
    <mergeCell ref="B19:B20"/>
    <mergeCell ref="B9:B10"/>
    <mergeCell ref="B11:B12"/>
    <mergeCell ref="B13:B14"/>
    <mergeCell ref="L4:M4"/>
    <mergeCell ref="D3:H3"/>
    <mergeCell ref="I3:M3"/>
    <mergeCell ref="B7:B8"/>
    <mergeCell ref="B5:B6"/>
    <mergeCell ref="D4:E4"/>
    <mergeCell ref="G4:H4"/>
    <mergeCell ref="I4:J4"/>
  </mergeCells>
  <printOptions/>
  <pageMargins left="0.49" right="0.44" top="0.65" bottom="0.7" header="0.33" footer="0.51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3"/>
  <sheetViews>
    <sheetView workbookViewId="0" topLeftCell="A1">
      <selection activeCell="B13" sqref="B13"/>
    </sheetView>
  </sheetViews>
  <sheetFormatPr defaultColWidth="9.00390625" defaultRowHeight="13.5"/>
  <cols>
    <col min="1" max="1" width="9.125" style="0" customWidth="1"/>
    <col min="2" max="2" width="4.50390625" style="0" customWidth="1"/>
    <col min="3" max="3" width="3.375" style="0" customWidth="1"/>
    <col min="4" max="4" width="12.50390625" style="0" customWidth="1"/>
    <col min="5" max="5" width="5.50390625" style="0" customWidth="1"/>
    <col min="6" max="6" width="12.50390625" style="0" customWidth="1"/>
    <col min="7" max="16384" width="8.875" style="0" customWidth="1"/>
  </cols>
  <sheetData>
    <row r="2" ht="14.25" thickBot="1">
      <c r="D2" s="79"/>
    </row>
    <row r="3" spans="2:4" ht="20.25" customHeight="1">
      <c r="B3" s="313" t="s">
        <v>46</v>
      </c>
      <c r="C3" s="108">
        <v>1</v>
      </c>
      <c r="D3" s="58" t="s">
        <v>62</v>
      </c>
    </row>
    <row r="4" spans="2:4" ht="20.25" customHeight="1">
      <c r="B4" s="314"/>
      <c r="C4" s="107">
        <v>2</v>
      </c>
      <c r="D4" s="60" t="s">
        <v>63</v>
      </c>
    </row>
    <row r="5" spans="2:4" ht="20.25" customHeight="1">
      <c r="B5" s="314"/>
      <c r="C5" s="107">
        <v>3</v>
      </c>
      <c r="D5" s="60" t="s">
        <v>78</v>
      </c>
    </row>
    <row r="6" spans="2:4" ht="20.25" customHeight="1">
      <c r="B6" s="314"/>
      <c r="C6" s="107">
        <v>4</v>
      </c>
      <c r="D6" s="60" t="s">
        <v>76</v>
      </c>
    </row>
    <row r="7" spans="2:4" ht="20.25" customHeight="1">
      <c r="B7" s="314"/>
      <c r="C7" s="107">
        <v>5</v>
      </c>
      <c r="D7" s="60" t="s">
        <v>77</v>
      </c>
    </row>
    <row r="8" spans="2:4" ht="20.25" customHeight="1">
      <c r="B8" s="314"/>
      <c r="C8" s="107">
        <v>6</v>
      </c>
      <c r="D8" s="60" t="s">
        <v>61</v>
      </c>
    </row>
    <row r="9" spans="2:4" ht="20.25" customHeight="1">
      <c r="B9" s="314"/>
      <c r="C9" s="107">
        <v>7</v>
      </c>
      <c r="D9" s="60" t="s">
        <v>82</v>
      </c>
    </row>
    <row r="10" spans="2:4" ht="20.25" customHeight="1">
      <c r="B10" s="314"/>
      <c r="C10" s="107">
        <v>8</v>
      </c>
      <c r="D10" s="60" t="s">
        <v>64</v>
      </c>
    </row>
    <row r="11" spans="2:4" ht="20.25" customHeight="1" thickBot="1">
      <c r="B11" s="315"/>
      <c r="C11" s="109">
        <v>9</v>
      </c>
      <c r="D11" s="61" t="s">
        <v>79</v>
      </c>
    </row>
    <row r="12" ht="20.25" customHeight="1"/>
    <row r="13" ht="20.25" customHeight="1">
      <c r="B13" t="s">
        <v>84</v>
      </c>
    </row>
  </sheetData>
  <mergeCells count="1">
    <mergeCell ref="B3:B1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U69"/>
  <sheetViews>
    <sheetView workbookViewId="0" topLeftCell="B27">
      <selection activeCell="P51" sqref="P51"/>
    </sheetView>
  </sheetViews>
  <sheetFormatPr defaultColWidth="9.00390625" defaultRowHeight="13.5"/>
  <cols>
    <col min="1" max="1" width="2.625" style="0" customWidth="1"/>
    <col min="2" max="2" width="10.125" style="0" customWidth="1"/>
    <col min="3" max="3" width="3.125" style="0" customWidth="1"/>
    <col min="4" max="4" width="3.125" style="1" customWidth="1"/>
    <col min="5" max="5" width="9.75390625" style="0" customWidth="1"/>
    <col min="6" max="10" width="2.50390625" style="0" customWidth="1"/>
    <col min="11" max="11" width="3.125" style="0" customWidth="1"/>
    <col min="12" max="12" width="9.75390625" style="0" customWidth="1"/>
    <col min="13" max="13" width="3.125" style="0" customWidth="1"/>
    <col min="14" max="14" width="9.75390625" style="0" customWidth="1"/>
    <col min="15" max="15" width="2.50390625" style="0" customWidth="1"/>
    <col min="16" max="16" width="3.125" style="0" customWidth="1"/>
    <col min="17" max="17" width="2.50390625" style="0" customWidth="1"/>
    <col min="18" max="18" width="3.125" style="0" customWidth="1"/>
    <col min="19" max="19" width="2.50390625" style="0" customWidth="1"/>
    <col min="20" max="20" width="3.125" style="0" customWidth="1"/>
    <col min="21" max="21" width="10.375" style="0" customWidth="1"/>
    <col min="22" max="16384" width="8.875" style="0" customWidth="1"/>
  </cols>
  <sheetData>
    <row r="1" spans="2:21" ht="42.75" customHeight="1">
      <c r="B1" s="357" t="s">
        <v>75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</row>
    <row r="2" spans="2:21" ht="21" customHeight="1">
      <c r="B2" s="70" t="s">
        <v>23</v>
      </c>
      <c r="C2" s="71"/>
      <c r="D2" s="72"/>
      <c r="E2" s="71"/>
      <c r="F2" s="71"/>
      <c r="G2" s="71"/>
      <c r="H2" s="71"/>
      <c r="I2" s="71"/>
      <c r="J2" s="71"/>
      <c r="K2" s="71"/>
      <c r="L2" s="71"/>
      <c r="N2" s="366"/>
      <c r="O2" s="366"/>
      <c r="P2" s="366"/>
      <c r="Q2" s="366"/>
      <c r="R2" s="366"/>
      <c r="S2" s="366"/>
      <c r="T2" s="366"/>
      <c r="U2" s="366"/>
    </row>
    <row r="3" spans="2:21" ht="22.5" customHeight="1">
      <c r="B3" s="370"/>
      <c r="C3" s="372" t="s">
        <v>30</v>
      </c>
      <c r="D3" s="367" t="s">
        <v>41</v>
      </c>
      <c r="E3" s="368"/>
      <c r="F3" s="368"/>
      <c r="G3" s="368"/>
      <c r="H3" s="368"/>
      <c r="I3" s="368"/>
      <c r="J3" s="368"/>
      <c r="K3" s="368"/>
      <c r="L3" s="368"/>
      <c r="M3" s="367" t="s">
        <v>42</v>
      </c>
      <c r="N3" s="368"/>
      <c r="O3" s="368"/>
      <c r="P3" s="368"/>
      <c r="Q3" s="368"/>
      <c r="R3" s="368"/>
      <c r="S3" s="368"/>
      <c r="T3" s="368"/>
      <c r="U3" s="369"/>
    </row>
    <row r="4" spans="2:21" ht="18" customHeight="1">
      <c r="B4" s="371"/>
      <c r="C4" s="373"/>
      <c r="D4" s="364" t="s">
        <v>24</v>
      </c>
      <c r="E4" s="365"/>
      <c r="F4" s="73"/>
      <c r="G4" s="326" t="s">
        <v>7</v>
      </c>
      <c r="H4" s="326"/>
      <c r="I4" s="326"/>
      <c r="J4" s="69"/>
      <c r="K4" s="365" t="s">
        <v>22</v>
      </c>
      <c r="L4" s="365"/>
      <c r="M4" s="359" t="s">
        <v>22</v>
      </c>
      <c r="N4" s="360"/>
      <c r="O4" s="73"/>
      <c r="P4" s="326" t="s">
        <v>8</v>
      </c>
      <c r="Q4" s="326"/>
      <c r="R4" s="326"/>
      <c r="S4" s="69"/>
      <c r="T4" s="360" t="s">
        <v>25</v>
      </c>
      <c r="U4" s="361"/>
    </row>
    <row r="5" spans="2:21" ht="10.5" customHeight="1">
      <c r="B5" s="340">
        <v>40435</v>
      </c>
      <c r="C5" s="358" t="s">
        <v>31</v>
      </c>
      <c r="D5" s="362">
        <v>1</v>
      </c>
      <c r="E5" s="349" t="str">
        <f>VLOOKUP(D5,[0]!リーグ,2)</f>
        <v>ブラックベリー</v>
      </c>
      <c r="F5" s="161">
        <v>21</v>
      </c>
      <c r="G5" s="162"/>
      <c r="H5" s="327" t="s">
        <v>28</v>
      </c>
      <c r="I5" s="163"/>
      <c r="J5" s="164">
        <v>15</v>
      </c>
      <c r="K5" s="351">
        <v>9</v>
      </c>
      <c r="L5" s="349" t="str">
        <f>VLOOKUP(K5,リーグ,2)</f>
        <v>アクア</v>
      </c>
      <c r="M5" s="362">
        <v>2</v>
      </c>
      <c r="N5" s="349" t="str">
        <f>VLOOKUP(M5,リーグ,2)</f>
        <v>イクシーズ</v>
      </c>
      <c r="O5" s="161">
        <v>21</v>
      </c>
      <c r="P5" s="162"/>
      <c r="Q5" s="327" t="s">
        <v>29</v>
      </c>
      <c r="R5" s="163"/>
      <c r="S5" s="164">
        <v>16</v>
      </c>
      <c r="T5" s="351">
        <v>8</v>
      </c>
      <c r="U5" s="353" t="str">
        <f>VLOOKUP(T5,リーグ,2)</f>
        <v>フレンド</v>
      </c>
    </row>
    <row r="6" spans="2:21" ht="10.5" customHeight="1">
      <c r="B6" s="374"/>
      <c r="C6" s="344"/>
      <c r="D6" s="299"/>
      <c r="E6" s="297"/>
      <c r="F6" s="165">
        <v>17</v>
      </c>
      <c r="G6" s="166">
        <v>2</v>
      </c>
      <c r="H6" s="321"/>
      <c r="I6" s="167">
        <v>1</v>
      </c>
      <c r="J6" s="168">
        <v>21</v>
      </c>
      <c r="K6" s="319"/>
      <c r="L6" s="297"/>
      <c r="M6" s="299"/>
      <c r="N6" s="297"/>
      <c r="O6" s="165">
        <v>18</v>
      </c>
      <c r="P6" s="166">
        <v>1</v>
      </c>
      <c r="Q6" s="321"/>
      <c r="R6" s="167">
        <v>2</v>
      </c>
      <c r="S6" s="168">
        <v>21</v>
      </c>
      <c r="T6" s="319"/>
      <c r="U6" s="295"/>
    </row>
    <row r="7" spans="2:21" ht="10.5" customHeight="1">
      <c r="B7" s="374"/>
      <c r="C7" s="344"/>
      <c r="D7" s="363"/>
      <c r="E7" s="350"/>
      <c r="F7" s="169">
        <v>15</v>
      </c>
      <c r="G7" s="170"/>
      <c r="H7" s="328"/>
      <c r="I7" s="171"/>
      <c r="J7" s="172">
        <v>4</v>
      </c>
      <c r="K7" s="352"/>
      <c r="L7" s="350"/>
      <c r="M7" s="363"/>
      <c r="N7" s="350"/>
      <c r="O7" s="169">
        <v>14</v>
      </c>
      <c r="P7" s="170"/>
      <c r="Q7" s="328"/>
      <c r="R7" s="171"/>
      <c r="S7" s="172">
        <v>15</v>
      </c>
      <c r="T7" s="352"/>
      <c r="U7" s="354"/>
    </row>
    <row r="8" spans="2:21" ht="10.5" customHeight="1">
      <c r="B8" s="342" t="s">
        <v>60</v>
      </c>
      <c r="C8" s="347" t="s">
        <v>32</v>
      </c>
      <c r="D8" s="356">
        <v>3</v>
      </c>
      <c r="E8" s="333" t="str">
        <f>VLOOKUP(D8,[0]!リーグ,2)</f>
        <v>ハッピー</v>
      </c>
      <c r="F8" s="173">
        <v>21</v>
      </c>
      <c r="G8" s="174"/>
      <c r="H8" s="329" t="s">
        <v>29</v>
      </c>
      <c r="I8" s="175"/>
      <c r="J8" s="176">
        <v>8</v>
      </c>
      <c r="K8" s="355">
        <v>7</v>
      </c>
      <c r="L8" s="333" t="str">
        <f>VLOOKUP(K8,リーグ,2)</f>
        <v>オリーブ</v>
      </c>
      <c r="M8" s="356">
        <v>4</v>
      </c>
      <c r="N8" s="333" t="str">
        <f>VLOOKUP(M8,リーグ,2)</f>
        <v>すみれ</v>
      </c>
      <c r="O8" s="173">
        <v>18</v>
      </c>
      <c r="P8" s="174"/>
      <c r="Q8" s="329" t="s">
        <v>29</v>
      </c>
      <c r="R8" s="175"/>
      <c r="S8" s="176">
        <v>21</v>
      </c>
      <c r="T8" s="355">
        <v>6</v>
      </c>
      <c r="U8" s="348" t="str">
        <f>VLOOKUP(T8,リーグ,2)</f>
        <v>ポラリス</v>
      </c>
    </row>
    <row r="9" spans="2:21" ht="10.5" customHeight="1">
      <c r="B9" s="342"/>
      <c r="C9" s="347"/>
      <c r="D9" s="317"/>
      <c r="E9" s="324"/>
      <c r="F9" s="177">
        <v>21</v>
      </c>
      <c r="G9" s="178">
        <v>2</v>
      </c>
      <c r="H9" s="330"/>
      <c r="I9" s="179">
        <v>0</v>
      </c>
      <c r="J9" s="180">
        <v>11</v>
      </c>
      <c r="K9" s="338"/>
      <c r="L9" s="324"/>
      <c r="M9" s="317"/>
      <c r="N9" s="324"/>
      <c r="O9" s="177">
        <v>21</v>
      </c>
      <c r="P9" s="178">
        <v>2</v>
      </c>
      <c r="Q9" s="330"/>
      <c r="R9" s="179">
        <v>1</v>
      </c>
      <c r="S9" s="180">
        <v>11</v>
      </c>
      <c r="T9" s="338"/>
      <c r="U9" s="335"/>
    </row>
    <row r="10" spans="2:21" ht="10.5" customHeight="1">
      <c r="B10" s="199"/>
      <c r="C10" s="347"/>
      <c r="D10" s="318"/>
      <c r="E10" s="325"/>
      <c r="F10" s="181"/>
      <c r="G10" s="182"/>
      <c r="H10" s="331"/>
      <c r="I10" s="183"/>
      <c r="J10" s="184"/>
      <c r="K10" s="339"/>
      <c r="L10" s="325"/>
      <c r="M10" s="318"/>
      <c r="N10" s="325"/>
      <c r="O10" s="181">
        <v>15</v>
      </c>
      <c r="P10" s="182"/>
      <c r="Q10" s="331"/>
      <c r="R10" s="183"/>
      <c r="S10" s="184">
        <v>11</v>
      </c>
      <c r="T10" s="339"/>
      <c r="U10" s="336"/>
    </row>
    <row r="11" spans="2:21" ht="10.5" customHeight="1">
      <c r="B11" s="340">
        <v>40442</v>
      </c>
      <c r="C11" s="346" t="s">
        <v>26</v>
      </c>
      <c r="D11" s="316">
        <v>9</v>
      </c>
      <c r="E11" s="323" t="str">
        <f>VLOOKUP(D11,[0]!リーグ,2)</f>
        <v>アクア</v>
      </c>
      <c r="F11" s="185">
        <v>21</v>
      </c>
      <c r="G11" s="186"/>
      <c r="H11" s="332" t="s">
        <v>28</v>
      </c>
      <c r="I11" s="187"/>
      <c r="J11" s="188">
        <v>19</v>
      </c>
      <c r="K11" s="337">
        <v>8</v>
      </c>
      <c r="L11" s="323" t="str">
        <f>VLOOKUP(K11,リーグ,2)</f>
        <v>フレンド</v>
      </c>
      <c r="M11" s="316">
        <v>1</v>
      </c>
      <c r="N11" s="323" t="str">
        <f>VLOOKUP(M11,リーグ,2)</f>
        <v>ブラックベリー</v>
      </c>
      <c r="O11" s="185">
        <v>19</v>
      </c>
      <c r="P11" s="186"/>
      <c r="Q11" s="332" t="s">
        <v>28</v>
      </c>
      <c r="R11" s="187"/>
      <c r="S11" s="188">
        <v>21</v>
      </c>
      <c r="T11" s="337">
        <v>7</v>
      </c>
      <c r="U11" s="334" t="str">
        <f>VLOOKUP(T11,リーグ,2)</f>
        <v>オリーブ</v>
      </c>
    </row>
    <row r="12" spans="2:21" ht="10.5" customHeight="1">
      <c r="B12" s="341"/>
      <c r="C12" s="347"/>
      <c r="D12" s="317"/>
      <c r="E12" s="324"/>
      <c r="F12" s="177">
        <v>13</v>
      </c>
      <c r="G12" s="178">
        <v>1</v>
      </c>
      <c r="H12" s="330"/>
      <c r="I12" s="179">
        <v>2</v>
      </c>
      <c r="J12" s="180">
        <v>21</v>
      </c>
      <c r="K12" s="338"/>
      <c r="L12" s="324"/>
      <c r="M12" s="317"/>
      <c r="N12" s="324"/>
      <c r="O12" s="177">
        <v>4</v>
      </c>
      <c r="P12" s="178">
        <v>0</v>
      </c>
      <c r="Q12" s="330"/>
      <c r="R12" s="179">
        <v>2</v>
      </c>
      <c r="S12" s="180">
        <v>21</v>
      </c>
      <c r="T12" s="338"/>
      <c r="U12" s="335"/>
    </row>
    <row r="13" spans="2:21" ht="10.5" customHeight="1">
      <c r="B13" s="341"/>
      <c r="C13" s="347"/>
      <c r="D13" s="318"/>
      <c r="E13" s="325"/>
      <c r="F13" s="181">
        <v>9</v>
      </c>
      <c r="G13" s="182"/>
      <c r="H13" s="331"/>
      <c r="I13" s="183"/>
      <c r="J13" s="184">
        <v>15</v>
      </c>
      <c r="K13" s="339"/>
      <c r="L13" s="325"/>
      <c r="M13" s="318"/>
      <c r="N13" s="325"/>
      <c r="O13" s="181"/>
      <c r="P13" s="182"/>
      <c r="Q13" s="331"/>
      <c r="R13" s="183"/>
      <c r="S13" s="184"/>
      <c r="T13" s="339"/>
      <c r="U13" s="336"/>
    </row>
    <row r="14" spans="2:21" ht="10.5" customHeight="1">
      <c r="B14" s="342" t="s">
        <v>33</v>
      </c>
      <c r="C14" s="343" t="s">
        <v>27</v>
      </c>
      <c r="D14" s="299">
        <v>2</v>
      </c>
      <c r="E14" s="297" t="str">
        <f>VLOOKUP(D14,[0]!リーグ,2)</f>
        <v>イクシーズ</v>
      </c>
      <c r="F14" s="189">
        <v>21</v>
      </c>
      <c r="G14" s="190"/>
      <c r="H14" s="321" t="s">
        <v>28</v>
      </c>
      <c r="I14" s="191"/>
      <c r="J14" s="192">
        <v>18</v>
      </c>
      <c r="K14" s="319">
        <v>6</v>
      </c>
      <c r="L14" s="297" t="str">
        <f>VLOOKUP(K14,リーグ,2)</f>
        <v>ポラリス</v>
      </c>
      <c r="M14" s="299">
        <v>3</v>
      </c>
      <c r="N14" s="297" t="str">
        <f>VLOOKUP(M14,リーグ,2)</f>
        <v>ハッピー</v>
      </c>
      <c r="O14" s="189">
        <v>21</v>
      </c>
      <c r="P14" s="190"/>
      <c r="Q14" s="321" t="s">
        <v>28</v>
      </c>
      <c r="R14" s="191"/>
      <c r="S14" s="192">
        <v>17</v>
      </c>
      <c r="T14" s="319">
        <v>5</v>
      </c>
      <c r="U14" s="295" t="str">
        <f>VLOOKUP(T14,リーグ,2)</f>
        <v>ミント</v>
      </c>
    </row>
    <row r="15" spans="2:21" ht="10.5" customHeight="1">
      <c r="B15" s="342"/>
      <c r="C15" s="344"/>
      <c r="D15" s="299"/>
      <c r="E15" s="297"/>
      <c r="F15" s="165">
        <v>21</v>
      </c>
      <c r="G15" s="166">
        <v>2</v>
      </c>
      <c r="H15" s="321"/>
      <c r="I15" s="167">
        <v>0</v>
      </c>
      <c r="J15" s="168">
        <v>15</v>
      </c>
      <c r="K15" s="319"/>
      <c r="L15" s="297"/>
      <c r="M15" s="299"/>
      <c r="N15" s="297"/>
      <c r="O15" s="165">
        <v>21</v>
      </c>
      <c r="P15" s="166">
        <v>2</v>
      </c>
      <c r="Q15" s="321"/>
      <c r="R15" s="167">
        <v>0</v>
      </c>
      <c r="S15" s="168">
        <v>11</v>
      </c>
      <c r="T15" s="319"/>
      <c r="U15" s="295"/>
    </row>
    <row r="16" spans="2:21" ht="10.5" customHeight="1">
      <c r="B16" s="2"/>
      <c r="C16" s="345"/>
      <c r="D16" s="300"/>
      <c r="E16" s="298"/>
      <c r="F16" s="193"/>
      <c r="G16" s="194"/>
      <c r="H16" s="322"/>
      <c r="I16" s="195"/>
      <c r="J16" s="196"/>
      <c r="K16" s="320"/>
      <c r="L16" s="298"/>
      <c r="M16" s="300"/>
      <c r="N16" s="298"/>
      <c r="O16" s="193"/>
      <c r="P16" s="194"/>
      <c r="Q16" s="322"/>
      <c r="R16" s="195"/>
      <c r="S16" s="196"/>
      <c r="T16" s="320"/>
      <c r="U16" s="296"/>
    </row>
    <row r="17" spans="2:21" ht="10.5" customHeight="1">
      <c r="B17" s="340">
        <v>40449</v>
      </c>
      <c r="C17" s="346" t="s">
        <v>26</v>
      </c>
      <c r="D17" s="316">
        <v>8</v>
      </c>
      <c r="E17" s="323" t="str">
        <f>VLOOKUP(D17,[0]!リーグ,2)</f>
        <v>フレンド</v>
      </c>
      <c r="F17" s="185">
        <v>10</v>
      </c>
      <c r="G17" s="186"/>
      <c r="H17" s="332" t="s">
        <v>28</v>
      </c>
      <c r="I17" s="187"/>
      <c r="J17" s="188">
        <v>21</v>
      </c>
      <c r="K17" s="337">
        <v>7</v>
      </c>
      <c r="L17" s="323" t="str">
        <f>VLOOKUP(K17,リーグ,2)</f>
        <v>オリーブ</v>
      </c>
      <c r="M17" s="316">
        <v>9</v>
      </c>
      <c r="N17" s="323" t="str">
        <f>VLOOKUP(M17,リーグ,2)</f>
        <v>アクア</v>
      </c>
      <c r="O17" s="185">
        <v>21</v>
      </c>
      <c r="P17" s="186"/>
      <c r="Q17" s="332" t="s">
        <v>28</v>
      </c>
      <c r="R17" s="187"/>
      <c r="S17" s="188">
        <v>10</v>
      </c>
      <c r="T17" s="337">
        <v>6</v>
      </c>
      <c r="U17" s="334" t="str">
        <f>VLOOKUP(T17,リーグ,2)</f>
        <v>ポラリス</v>
      </c>
    </row>
    <row r="18" spans="2:21" ht="10.5" customHeight="1">
      <c r="B18" s="341"/>
      <c r="C18" s="347"/>
      <c r="D18" s="317"/>
      <c r="E18" s="324"/>
      <c r="F18" s="177">
        <v>17</v>
      </c>
      <c r="G18" s="178">
        <v>0</v>
      </c>
      <c r="H18" s="330"/>
      <c r="I18" s="179">
        <v>2</v>
      </c>
      <c r="J18" s="180">
        <v>21</v>
      </c>
      <c r="K18" s="338"/>
      <c r="L18" s="324"/>
      <c r="M18" s="317"/>
      <c r="N18" s="324"/>
      <c r="O18" s="177">
        <v>21</v>
      </c>
      <c r="P18" s="178">
        <v>2</v>
      </c>
      <c r="Q18" s="330"/>
      <c r="R18" s="179">
        <v>0</v>
      </c>
      <c r="S18" s="180">
        <v>19</v>
      </c>
      <c r="T18" s="338"/>
      <c r="U18" s="335"/>
    </row>
    <row r="19" spans="2:21" ht="10.5" customHeight="1">
      <c r="B19" s="341"/>
      <c r="C19" s="347"/>
      <c r="D19" s="318"/>
      <c r="E19" s="325"/>
      <c r="F19" s="181"/>
      <c r="G19" s="182"/>
      <c r="H19" s="331"/>
      <c r="I19" s="183"/>
      <c r="J19" s="184"/>
      <c r="K19" s="339"/>
      <c r="L19" s="325"/>
      <c r="M19" s="318"/>
      <c r="N19" s="325"/>
      <c r="O19" s="181"/>
      <c r="P19" s="182"/>
      <c r="Q19" s="331"/>
      <c r="R19" s="183"/>
      <c r="S19" s="184"/>
      <c r="T19" s="339"/>
      <c r="U19" s="336"/>
    </row>
    <row r="20" spans="2:21" ht="10.5" customHeight="1">
      <c r="B20" s="342" t="s">
        <v>33</v>
      </c>
      <c r="C20" s="343" t="s">
        <v>27</v>
      </c>
      <c r="D20" s="299">
        <v>1</v>
      </c>
      <c r="E20" s="297" t="str">
        <f>VLOOKUP(D20,[0]!リーグ,2)</f>
        <v>ブラックベリー</v>
      </c>
      <c r="F20" s="189">
        <v>21</v>
      </c>
      <c r="G20" s="190"/>
      <c r="H20" s="321" t="s">
        <v>28</v>
      </c>
      <c r="I20" s="191"/>
      <c r="J20" s="192">
        <v>19</v>
      </c>
      <c r="K20" s="319">
        <v>5</v>
      </c>
      <c r="L20" s="297" t="str">
        <f>VLOOKUP(K20,リーグ,2)</f>
        <v>ミント</v>
      </c>
      <c r="M20" s="299">
        <v>2</v>
      </c>
      <c r="N20" s="297" t="str">
        <f>VLOOKUP(M20,リーグ,2)</f>
        <v>イクシーズ</v>
      </c>
      <c r="O20" s="189">
        <v>21</v>
      </c>
      <c r="P20" s="190"/>
      <c r="Q20" s="321" t="s">
        <v>28</v>
      </c>
      <c r="R20" s="191"/>
      <c r="S20" s="192">
        <v>14</v>
      </c>
      <c r="T20" s="319">
        <v>4</v>
      </c>
      <c r="U20" s="295" t="str">
        <f>VLOOKUP(T20,リーグ,2)</f>
        <v>すみれ</v>
      </c>
    </row>
    <row r="21" spans="2:21" ht="10.5" customHeight="1">
      <c r="B21" s="342"/>
      <c r="C21" s="344"/>
      <c r="D21" s="299"/>
      <c r="E21" s="297"/>
      <c r="F21" s="165">
        <v>21</v>
      </c>
      <c r="G21" s="166">
        <v>2</v>
      </c>
      <c r="H21" s="321"/>
      <c r="I21" s="167">
        <v>0</v>
      </c>
      <c r="J21" s="168">
        <v>18</v>
      </c>
      <c r="K21" s="319"/>
      <c r="L21" s="297"/>
      <c r="M21" s="299"/>
      <c r="N21" s="297"/>
      <c r="O21" s="165">
        <v>21</v>
      </c>
      <c r="P21" s="166">
        <v>2</v>
      </c>
      <c r="Q21" s="321"/>
      <c r="R21" s="167">
        <v>0</v>
      </c>
      <c r="S21" s="168">
        <v>12</v>
      </c>
      <c r="T21" s="319"/>
      <c r="U21" s="295"/>
    </row>
    <row r="22" spans="2:21" ht="10.5" customHeight="1">
      <c r="B22" s="2"/>
      <c r="C22" s="345"/>
      <c r="D22" s="300"/>
      <c r="E22" s="298"/>
      <c r="F22" s="193"/>
      <c r="G22" s="194"/>
      <c r="H22" s="322"/>
      <c r="I22" s="195"/>
      <c r="J22" s="196"/>
      <c r="K22" s="320"/>
      <c r="L22" s="298"/>
      <c r="M22" s="300"/>
      <c r="N22" s="298"/>
      <c r="O22" s="193"/>
      <c r="P22" s="194"/>
      <c r="Q22" s="322"/>
      <c r="R22" s="195"/>
      <c r="S22" s="196"/>
      <c r="T22" s="320"/>
      <c r="U22" s="296"/>
    </row>
    <row r="23" spans="2:21" ht="10.5" customHeight="1">
      <c r="B23" s="340">
        <v>40456</v>
      </c>
      <c r="C23" s="346" t="s">
        <v>26</v>
      </c>
      <c r="D23" s="316">
        <v>7</v>
      </c>
      <c r="E23" s="323" t="str">
        <f>VLOOKUP(D23,[0]!リーグ,2)</f>
        <v>オリーブ</v>
      </c>
      <c r="F23" s="185">
        <v>18</v>
      </c>
      <c r="G23" s="186"/>
      <c r="H23" s="332" t="s">
        <v>28</v>
      </c>
      <c r="I23" s="187"/>
      <c r="J23" s="188">
        <v>21</v>
      </c>
      <c r="K23" s="337">
        <v>6</v>
      </c>
      <c r="L23" s="323" t="str">
        <f>VLOOKUP(K23,リーグ,2)</f>
        <v>ポラリス</v>
      </c>
      <c r="M23" s="316">
        <v>8</v>
      </c>
      <c r="N23" s="323" t="str">
        <f>VLOOKUP(M23,リーグ,2)</f>
        <v>フレンド</v>
      </c>
      <c r="O23" s="185">
        <v>21</v>
      </c>
      <c r="P23" s="186"/>
      <c r="Q23" s="332" t="s">
        <v>28</v>
      </c>
      <c r="R23" s="187"/>
      <c r="S23" s="188">
        <v>13</v>
      </c>
      <c r="T23" s="337">
        <v>5</v>
      </c>
      <c r="U23" s="334" t="str">
        <f>VLOOKUP(T23,リーグ,2)</f>
        <v>ミント</v>
      </c>
    </row>
    <row r="24" spans="2:21" ht="10.5" customHeight="1">
      <c r="B24" s="341"/>
      <c r="C24" s="347"/>
      <c r="D24" s="317"/>
      <c r="E24" s="324"/>
      <c r="F24" s="177">
        <v>21</v>
      </c>
      <c r="G24" s="178">
        <v>2</v>
      </c>
      <c r="H24" s="330"/>
      <c r="I24" s="179">
        <v>1</v>
      </c>
      <c r="J24" s="180">
        <v>6</v>
      </c>
      <c r="K24" s="338"/>
      <c r="L24" s="324"/>
      <c r="M24" s="317"/>
      <c r="N24" s="324"/>
      <c r="O24" s="177">
        <v>21</v>
      </c>
      <c r="P24" s="178">
        <v>2</v>
      </c>
      <c r="Q24" s="330"/>
      <c r="R24" s="179">
        <v>0</v>
      </c>
      <c r="S24" s="180">
        <v>8</v>
      </c>
      <c r="T24" s="338"/>
      <c r="U24" s="335"/>
    </row>
    <row r="25" spans="2:21" ht="10.5" customHeight="1">
      <c r="B25" s="341"/>
      <c r="C25" s="347"/>
      <c r="D25" s="318"/>
      <c r="E25" s="325"/>
      <c r="F25" s="181">
        <v>15</v>
      </c>
      <c r="G25" s="182"/>
      <c r="H25" s="331"/>
      <c r="I25" s="183"/>
      <c r="J25" s="184">
        <v>10</v>
      </c>
      <c r="K25" s="339"/>
      <c r="L25" s="325"/>
      <c r="M25" s="318"/>
      <c r="N25" s="325"/>
      <c r="O25" s="181"/>
      <c r="P25" s="182"/>
      <c r="Q25" s="331"/>
      <c r="R25" s="183"/>
      <c r="S25" s="184"/>
      <c r="T25" s="339"/>
      <c r="U25" s="336"/>
    </row>
    <row r="26" spans="2:21" ht="10.5" customHeight="1">
      <c r="B26" s="342" t="s">
        <v>33</v>
      </c>
      <c r="C26" s="343" t="s">
        <v>27</v>
      </c>
      <c r="D26" s="299">
        <v>9</v>
      </c>
      <c r="E26" s="297" t="str">
        <f>VLOOKUP(D26,[0]!リーグ,2)</f>
        <v>アクア</v>
      </c>
      <c r="F26" s="189">
        <v>22</v>
      </c>
      <c r="G26" s="190"/>
      <c r="H26" s="321" t="s">
        <v>28</v>
      </c>
      <c r="I26" s="191"/>
      <c r="J26" s="192">
        <v>20</v>
      </c>
      <c r="K26" s="319">
        <v>4</v>
      </c>
      <c r="L26" s="297" t="str">
        <f>VLOOKUP(K26,リーグ,2)</f>
        <v>すみれ</v>
      </c>
      <c r="M26" s="299">
        <v>1</v>
      </c>
      <c r="N26" s="297" t="str">
        <f>VLOOKUP(M26,リーグ,2)</f>
        <v>ブラックベリー</v>
      </c>
      <c r="O26" s="189">
        <v>5</v>
      </c>
      <c r="P26" s="190"/>
      <c r="Q26" s="321" t="s">
        <v>28</v>
      </c>
      <c r="R26" s="191"/>
      <c r="S26" s="192">
        <v>21</v>
      </c>
      <c r="T26" s="319">
        <v>3</v>
      </c>
      <c r="U26" s="295" t="str">
        <f>VLOOKUP(T26,リーグ,2)</f>
        <v>ハッピー</v>
      </c>
    </row>
    <row r="27" spans="2:21" ht="10.5" customHeight="1">
      <c r="B27" s="342"/>
      <c r="C27" s="344"/>
      <c r="D27" s="299"/>
      <c r="E27" s="297"/>
      <c r="F27" s="165">
        <v>12</v>
      </c>
      <c r="G27" s="166">
        <v>2</v>
      </c>
      <c r="H27" s="321"/>
      <c r="I27" s="167">
        <v>1</v>
      </c>
      <c r="J27" s="168">
        <v>21</v>
      </c>
      <c r="K27" s="319"/>
      <c r="L27" s="297"/>
      <c r="M27" s="299"/>
      <c r="N27" s="297"/>
      <c r="O27" s="165">
        <v>21</v>
      </c>
      <c r="P27" s="166">
        <v>1</v>
      </c>
      <c r="Q27" s="321"/>
      <c r="R27" s="167">
        <v>2</v>
      </c>
      <c r="S27" s="168">
        <v>17</v>
      </c>
      <c r="T27" s="319"/>
      <c r="U27" s="295"/>
    </row>
    <row r="28" spans="2:21" ht="10.5" customHeight="1">
      <c r="B28" s="2"/>
      <c r="C28" s="345"/>
      <c r="D28" s="300"/>
      <c r="E28" s="298"/>
      <c r="F28" s="193">
        <v>15</v>
      </c>
      <c r="G28" s="194"/>
      <c r="H28" s="322"/>
      <c r="I28" s="195"/>
      <c r="J28" s="196">
        <v>10</v>
      </c>
      <c r="K28" s="320"/>
      <c r="L28" s="298"/>
      <c r="M28" s="300"/>
      <c r="N28" s="298"/>
      <c r="O28" s="193">
        <v>14</v>
      </c>
      <c r="P28" s="194"/>
      <c r="Q28" s="322"/>
      <c r="R28" s="195"/>
      <c r="S28" s="196">
        <v>15</v>
      </c>
      <c r="T28" s="320"/>
      <c r="U28" s="296"/>
    </row>
    <row r="29" spans="2:21" ht="10.5" customHeight="1">
      <c r="B29" s="340">
        <v>40463</v>
      </c>
      <c r="C29" s="346" t="s">
        <v>26</v>
      </c>
      <c r="D29" s="316">
        <v>6</v>
      </c>
      <c r="E29" s="323" t="str">
        <f>VLOOKUP(D29,[0]!リーグ,2)</f>
        <v>ポラリス</v>
      </c>
      <c r="F29" s="185">
        <v>15</v>
      </c>
      <c r="G29" s="186"/>
      <c r="H29" s="332" t="s">
        <v>28</v>
      </c>
      <c r="I29" s="187"/>
      <c r="J29" s="188">
        <v>21</v>
      </c>
      <c r="K29" s="337">
        <v>5</v>
      </c>
      <c r="L29" s="323" t="str">
        <f>VLOOKUP(K29,リーグ,2)</f>
        <v>ミント</v>
      </c>
      <c r="M29" s="316">
        <v>7</v>
      </c>
      <c r="N29" s="323" t="str">
        <f>VLOOKUP(M29,リーグ,2)</f>
        <v>オリーブ</v>
      </c>
      <c r="O29" s="185">
        <v>16</v>
      </c>
      <c r="P29" s="186"/>
      <c r="Q29" s="332" t="s">
        <v>28</v>
      </c>
      <c r="R29" s="187"/>
      <c r="S29" s="188">
        <v>21</v>
      </c>
      <c r="T29" s="337">
        <v>4</v>
      </c>
      <c r="U29" s="334" t="str">
        <f>VLOOKUP(T29,リーグ,2)</f>
        <v>すみれ</v>
      </c>
    </row>
    <row r="30" spans="2:21" ht="10.5" customHeight="1">
      <c r="B30" s="341"/>
      <c r="C30" s="347"/>
      <c r="D30" s="317"/>
      <c r="E30" s="324"/>
      <c r="F30" s="177">
        <v>21</v>
      </c>
      <c r="G30" s="178">
        <v>2</v>
      </c>
      <c r="H30" s="330"/>
      <c r="I30" s="179">
        <v>1</v>
      </c>
      <c r="J30" s="180">
        <v>12</v>
      </c>
      <c r="K30" s="338"/>
      <c r="L30" s="324"/>
      <c r="M30" s="317"/>
      <c r="N30" s="324"/>
      <c r="O30" s="177">
        <v>18</v>
      </c>
      <c r="P30" s="178">
        <v>0</v>
      </c>
      <c r="Q30" s="330"/>
      <c r="R30" s="179">
        <v>2</v>
      </c>
      <c r="S30" s="180">
        <v>21</v>
      </c>
      <c r="T30" s="338"/>
      <c r="U30" s="335"/>
    </row>
    <row r="31" spans="2:21" ht="10.5" customHeight="1">
      <c r="B31" s="341"/>
      <c r="C31" s="347"/>
      <c r="D31" s="318"/>
      <c r="E31" s="325"/>
      <c r="F31" s="181">
        <v>15</v>
      </c>
      <c r="G31" s="182"/>
      <c r="H31" s="331"/>
      <c r="I31" s="183"/>
      <c r="J31" s="184">
        <v>8</v>
      </c>
      <c r="K31" s="339"/>
      <c r="L31" s="325"/>
      <c r="M31" s="318"/>
      <c r="N31" s="325"/>
      <c r="O31" s="181"/>
      <c r="P31" s="182"/>
      <c r="Q31" s="331"/>
      <c r="R31" s="183"/>
      <c r="S31" s="184"/>
      <c r="T31" s="339"/>
      <c r="U31" s="336"/>
    </row>
    <row r="32" spans="2:21" ht="10.5" customHeight="1">
      <c r="B32" s="342" t="s">
        <v>33</v>
      </c>
      <c r="C32" s="343" t="s">
        <v>27</v>
      </c>
      <c r="D32" s="299">
        <v>8</v>
      </c>
      <c r="E32" s="297" t="str">
        <f>VLOOKUP(D32,[0]!リーグ,2)</f>
        <v>フレンド</v>
      </c>
      <c r="F32" s="189">
        <v>19</v>
      </c>
      <c r="G32" s="190"/>
      <c r="H32" s="321" t="s">
        <v>28</v>
      </c>
      <c r="I32" s="191"/>
      <c r="J32" s="192">
        <v>21</v>
      </c>
      <c r="K32" s="319">
        <v>3</v>
      </c>
      <c r="L32" s="297" t="str">
        <f>VLOOKUP(K32,リーグ,2)</f>
        <v>ハッピー</v>
      </c>
      <c r="M32" s="299">
        <v>9</v>
      </c>
      <c r="N32" s="297" t="str">
        <f>VLOOKUP(M32,リーグ,2)</f>
        <v>アクア</v>
      </c>
      <c r="O32" s="189">
        <v>21</v>
      </c>
      <c r="P32" s="190"/>
      <c r="Q32" s="321" t="s">
        <v>28</v>
      </c>
      <c r="R32" s="191"/>
      <c r="S32" s="192">
        <v>18</v>
      </c>
      <c r="T32" s="319">
        <v>2</v>
      </c>
      <c r="U32" s="295" t="str">
        <f>VLOOKUP(T32,リーグ,2)</f>
        <v>イクシーズ</v>
      </c>
    </row>
    <row r="33" spans="2:21" ht="10.5" customHeight="1">
      <c r="B33" s="342"/>
      <c r="C33" s="344"/>
      <c r="D33" s="299"/>
      <c r="E33" s="297"/>
      <c r="F33" s="165">
        <v>4</v>
      </c>
      <c r="G33" s="166">
        <v>0</v>
      </c>
      <c r="H33" s="321"/>
      <c r="I33" s="167">
        <v>2</v>
      </c>
      <c r="J33" s="168">
        <v>21</v>
      </c>
      <c r="K33" s="319"/>
      <c r="L33" s="297"/>
      <c r="M33" s="299"/>
      <c r="N33" s="297"/>
      <c r="O33" s="165">
        <v>19</v>
      </c>
      <c r="P33" s="166">
        <v>1</v>
      </c>
      <c r="Q33" s="321"/>
      <c r="R33" s="167">
        <v>2</v>
      </c>
      <c r="S33" s="168">
        <v>21</v>
      </c>
      <c r="T33" s="319"/>
      <c r="U33" s="295"/>
    </row>
    <row r="34" spans="2:21" ht="10.5" customHeight="1">
      <c r="B34" s="2"/>
      <c r="C34" s="345"/>
      <c r="D34" s="300"/>
      <c r="E34" s="298"/>
      <c r="F34" s="193"/>
      <c r="G34" s="194"/>
      <c r="H34" s="322"/>
      <c r="I34" s="195"/>
      <c r="J34" s="196"/>
      <c r="K34" s="320"/>
      <c r="L34" s="298"/>
      <c r="M34" s="300"/>
      <c r="N34" s="298"/>
      <c r="O34" s="193">
        <v>10</v>
      </c>
      <c r="P34" s="194"/>
      <c r="Q34" s="322"/>
      <c r="R34" s="195"/>
      <c r="S34" s="196">
        <v>15</v>
      </c>
      <c r="T34" s="320"/>
      <c r="U34" s="296"/>
    </row>
    <row r="35" spans="2:21" ht="10.5" customHeight="1">
      <c r="B35" s="340">
        <v>40477</v>
      </c>
      <c r="C35" s="346" t="s">
        <v>26</v>
      </c>
      <c r="D35" s="316">
        <v>5</v>
      </c>
      <c r="E35" s="323" t="str">
        <f>VLOOKUP(D35,[0]!リーグ,2)</f>
        <v>ミント</v>
      </c>
      <c r="F35" s="185">
        <v>19</v>
      </c>
      <c r="G35" s="186"/>
      <c r="H35" s="332" t="s">
        <v>28</v>
      </c>
      <c r="I35" s="187"/>
      <c r="J35" s="188">
        <v>21</v>
      </c>
      <c r="K35" s="337">
        <v>4</v>
      </c>
      <c r="L35" s="323" t="str">
        <f>VLOOKUP(K35,リーグ,2)</f>
        <v>すみれ</v>
      </c>
      <c r="M35" s="316">
        <v>6</v>
      </c>
      <c r="N35" s="323" t="str">
        <f>VLOOKUP(M35,リーグ,2)</f>
        <v>ポラリス</v>
      </c>
      <c r="O35" s="185">
        <v>12</v>
      </c>
      <c r="P35" s="186"/>
      <c r="Q35" s="332" t="s">
        <v>28</v>
      </c>
      <c r="R35" s="187"/>
      <c r="S35" s="188">
        <v>21</v>
      </c>
      <c r="T35" s="337">
        <v>3</v>
      </c>
      <c r="U35" s="334" t="str">
        <f>VLOOKUP(T35,リーグ,2)</f>
        <v>ハッピー</v>
      </c>
    </row>
    <row r="36" spans="2:21" ht="10.5" customHeight="1">
      <c r="B36" s="341"/>
      <c r="C36" s="347"/>
      <c r="D36" s="317"/>
      <c r="E36" s="324"/>
      <c r="F36" s="177">
        <v>10</v>
      </c>
      <c r="G36" s="178">
        <v>0</v>
      </c>
      <c r="H36" s="330"/>
      <c r="I36" s="179">
        <v>2</v>
      </c>
      <c r="J36" s="180">
        <v>21</v>
      </c>
      <c r="K36" s="338"/>
      <c r="L36" s="324"/>
      <c r="M36" s="317"/>
      <c r="N36" s="324"/>
      <c r="O36" s="177">
        <v>9</v>
      </c>
      <c r="P36" s="178">
        <v>0</v>
      </c>
      <c r="Q36" s="330"/>
      <c r="R36" s="179">
        <v>2</v>
      </c>
      <c r="S36" s="180">
        <v>21</v>
      </c>
      <c r="T36" s="338"/>
      <c r="U36" s="335"/>
    </row>
    <row r="37" spans="2:21" ht="10.5" customHeight="1">
      <c r="B37" s="341"/>
      <c r="C37" s="347"/>
      <c r="D37" s="318"/>
      <c r="E37" s="325"/>
      <c r="F37" s="181"/>
      <c r="G37" s="182"/>
      <c r="H37" s="331"/>
      <c r="I37" s="183"/>
      <c r="J37" s="184"/>
      <c r="K37" s="339"/>
      <c r="L37" s="325"/>
      <c r="M37" s="318"/>
      <c r="N37" s="325"/>
      <c r="O37" s="181"/>
      <c r="P37" s="182"/>
      <c r="Q37" s="331"/>
      <c r="R37" s="183"/>
      <c r="S37" s="184"/>
      <c r="T37" s="339"/>
      <c r="U37" s="336"/>
    </row>
    <row r="38" spans="2:21" ht="10.5" customHeight="1">
      <c r="B38" s="342" t="s">
        <v>33</v>
      </c>
      <c r="C38" s="343" t="s">
        <v>27</v>
      </c>
      <c r="D38" s="299">
        <v>7</v>
      </c>
      <c r="E38" s="297" t="str">
        <f>VLOOKUP(D38,[0]!リーグ,2)</f>
        <v>オリーブ</v>
      </c>
      <c r="F38" s="189">
        <v>16</v>
      </c>
      <c r="G38" s="190"/>
      <c r="H38" s="321" t="s">
        <v>28</v>
      </c>
      <c r="I38" s="191"/>
      <c r="J38" s="192">
        <v>21</v>
      </c>
      <c r="K38" s="319">
        <v>2</v>
      </c>
      <c r="L38" s="297" t="str">
        <f>VLOOKUP(K38,リーグ,2)</f>
        <v>イクシーズ</v>
      </c>
      <c r="M38" s="299">
        <v>8</v>
      </c>
      <c r="N38" s="297" t="str">
        <f>VLOOKUP(M38,リーグ,2)</f>
        <v>フレンド</v>
      </c>
      <c r="O38" s="189">
        <v>14</v>
      </c>
      <c r="P38" s="190"/>
      <c r="Q38" s="321" t="s">
        <v>28</v>
      </c>
      <c r="R38" s="191"/>
      <c r="S38" s="192">
        <v>21</v>
      </c>
      <c r="T38" s="319">
        <v>1</v>
      </c>
      <c r="U38" s="295" t="str">
        <f>VLOOKUP(T38,リーグ,2)</f>
        <v>ブラックベリー</v>
      </c>
    </row>
    <row r="39" spans="2:21" ht="10.5" customHeight="1">
      <c r="B39" s="342"/>
      <c r="C39" s="344"/>
      <c r="D39" s="299"/>
      <c r="E39" s="297"/>
      <c r="F39" s="165">
        <v>21</v>
      </c>
      <c r="G39" s="166">
        <v>0</v>
      </c>
      <c r="H39" s="321"/>
      <c r="I39" s="167">
        <v>2</v>
      </c>
      <c r="J39" s="168">
        <v>23</v>
      </c>
      <c r="K39" s="319"/>
      <c r="L39" s="297"/>
      <c r="M39" s="299"/>
      <c r="N39" s="297"/>
      <c r="O39" s="165">
        <v>21</v>
      </c>
      <c r="P39" s="166">
        <v>1</v>
      </c>
      <c r="Q39" s="321"/>
      <c r="R39" s="167">
        <v>2</v>
      </c>
      <c r="S39" s="168">
        <v>18</v>
      </c>
      <c r="T39" s="319"/>
      <c r="U39" s="295"/>
    </row>
    <row r="40" spans="2:21" ht="10.5" customHeight="1">
      <c r="B40" s="2"/>
      <c r="C40" s="345"/>
      <c r="D40" s="300"/>
      <c r="E40" s="298"/>
      <c r="F40" s="193"/>
      <c r="G40" s="194"/>
      <c r="H40" s="322"/>
      <c r="I40" s="195"/>
      <c r="J40" s="196"/>
      <c r="K40" s="320"/>
      <c r="L40" s="298"/>
      <c r="M40" s="300"/>
      <c r="N40" s="298"/>
      <c r="O40" s="193">
        <v>11</v>
      </c>
      <c r="P40" s="194"/>
      <c r="Q40" s="322"/>
      <c r="R40" s="195"/>
      <c r="S40" s="196">
        <v>15</v>
      </c>
      <c r="T40" s="320"/>
      <c r="U40" s="296"/>
    </row>
    <row r="41" spans="2:21" ht="10.5" customHeight="1">
      <c r="B41" s="340">
        <v>40484</v>
      </c>
      <c r="C41" s="346" t="s">
        <v>26</v>
      </c>
      <c r="D41" s="316">
        <v>4</v>
      </c>
      <c r="E41" s="323" t="str">
        <f>VLOOKUP(D41,[0]!リーグ,2)</f>
        <v>すみれ</v>
      </c>
      <c r="F41" s="185">
        <v>19</v>
      </c>
      <c r="G41" s="186"/>
      <c r="H41" s="332" t="s">
        <v>28</v>
      </c>
      <c r="I41" s="187"/>
      <c r="J41" s="188">
        <v>21</v>
      </c>
      <c r="K41" s="337">
        <v>3</v>
      </c>
      <c r="L41" s="323" t="str">
        <f>VLOOKUP(K41,リーグ,2)</f>
        <v>ハッピー</v>
      </c>
      <c r="M41" s="316">
        <v>5</v>
      </c>
      <c r="N41" s="323" t="str">
        <f>VLOOKUP(M41,リーグ,2)</f>
        <v>ミント</v>
      </c>
      <c r="O41" s="185">
        <v>8</v>
      </c>
      <c r="P41" s="186"/>
      <c r="Q41" s="332" t="s">
        <v>28</v>
      </c>
      <c r="R41" s="187"/>
      <c r="S41" s="188">
        <v>21</v>
      </c>
      <c r="T41" s="337">
        <v>2</v>
      </c>
      <c r="U41" s="334" t="str">
        <f>VLOOKUP(T41,リーグ,2)</f>
        <v>イクシーズ</v>
      </c>
    </row>
    <row r="42" spans="2:21" ht="10.5" customHeight="1">
      <c r="B42" s="341"/>
      <c r="C42" s="347"/>
      <c r="D42" s="317"/>
      <c r="E42" s="324"/>
      <c r="F42" s="177">
        <v>16</v>
      </c>
      <c r="G42" s="178">
        <v>0</v>
      </c>
      <c r="H42" s="330"/>
      <c r="I42" s="179">
        <v>2</v>
      </c>
      <c r="J42" s="180">
        <v>21</v>
      </c>
      <c r="K42" s="338"/>
      <c r="L42" s="324"/>
      <c r="M42" s="317"/>
      <c r="N42" s="324"/>
      <c r="O42" s="177">
        <v>21</v>
      </c>
      <c r="P42" s="178">
        <v>2</v>
      </c>
      <c r="Q42" s="330"/>
      <c r="R42" s="179">
        <v>1</v>
      </c>
      <c r="S42" s="180">
        <v>12</v>
      </c>
      <c r="T42" s="338"/>
      <c r="U42" s="335"/>
    </row>
    <row r="43" spans="2:21" ht="10.5" customHeight="1">
      <c r="B43" s="341"/>
      <c r="C43" s="347"/>
      <c r="D43" s="318"/>
      <c r="E43" s="325"/>
      <c r="F43" s="181"/>
      <c r="G43" s="182"/>
      <c r="H43" s="331"/>
      <c r="I43" s="183"/>
      <c r="J43" s="184"/>
      <c r="K43" s="339"/>
      <c r="L43" s="325"/>
      <c r="M43" s="318"/>
      <c r="N43" s="325"/>
      <c r="O43" s="181">
        <v>15</v>
      </c>
      <c r="P43" s="182"/>
      <c r="Q43" s="331"/>
      <c r="R43" s="183"/>
      <c r="S43" s="184">
        <v>14</v>
      </c>
      <c r="T43" s="339"/>
      <c r="U43" s="336"/>
    </row>
    <row r="44" spans="2:21" ht="10.5" customHeight="1">
      <c r="B44" s="342" t="s">
        <v>33</v>
      </c>
      <c r="C44" s="343" t="s">
        <v>27</v>
      </c>
      <c r="D44" s="299">
        <v>6</v>
      </c>
      <c r="E44" s="297" t="str">
        <f>VLOOKUP(D44,[0]!リーグ,2)</f>
        <v>ポラリス</v>
      </c>
      <c r="F44" s="189">
        <v>21</v>
      </c>
      <c r="G44" s="190"/>
      <c r="H44" s="321" t="s">
        <v>28</v>
      </c>
      <c r="I44" s="191"/>
      <c r="J44" s="192">
        <v>12</v>
      </c>
      <c r="K44" s="319">
        <v>1</v>
      </c>
      <c r="L44" s="297" t="str">
        <f>VLOOKUP(K44,リーグ,2)</f>
        <v>ブラックベリー</v>
      </c>
      <c r="M44" s="299">
        <v>7</v>
      </c>
      <c r="N44" s="297" t="str">
        <f>VLOOKUP(M44,リーグ,2)</f>
        <v>オリーブ</v>
      </c>
      <c r="O44" s="189">
        <v>21</v>
      </c>
      <c r="P44" s="190"/>
      <c r="Q44" s="321" t="s">
        <v>28</v>
      </c>
      <c r="R44" s="191"/>
      <c r="S44" s="192">
        <v>14</v>
      </c>
      <c r="T44" s="319">
        <v>9</v>
      </c>
      <c r="U44" s="295" t="str">
        <f>VLOOKUP(T44,リーグ,2)</f>
        <v>アクア</v>
      </c>
    </row>
    <row r="45" spans="2:21" ht="10.5" customHeight="1">
      <c r="B45" s="342"/>
      <c r="C45" s="344"/>
      <c r="D45" s="299"/>
      <c r="E45" s="297"/>
      <c r="F45" s="165">
        <v>16</v>
      </c>
      <c r="G45" s="166">
        <v>1</v>
      </c>
      <c r="H45" s="321"/>
      <c r="I45" s="167">
        <v>2</v>
      </c>
      <c r="J45" s="168">
        <v>21</v>
      </c>
      <c r="K45" s="319"/>
      <c r="L45" s="297"/>
      <c r="M45" s="299"/>
      <c r="N45" s="297"/>
      <c r="O45" s="165">
        <v>21</v>
      </c>
      <c r="P45" s="166">
        <v>2</v>
      </c>
      <c r="Q45" s="321"/>
      <c r="R45" s="167">
        <v>0</v>
      </c>
      <c r="S45" s="168">
        <v>13</v>
      </c>
      <c r="T45" s="319"/>
      <c r="U45" s="295"/>
    </row>
    <row r="46" spans="2:21" ht="10.5" customHeight="1">
      <c r="B46" s="2"/>
      <c r="C46" s="345"/>
      <c r="D46" s="300"/>
      <c r="E46" s="298"/>
      <c r="F46" s="193">
        <v>10</v>
      </c>
      <c r="G46" s="194"/>
      <c r="H46" s="322"/>
      <c r="I46" s="195"/>
      <c r="J46" s="196">
        <v>15</v>
      </c>
      <c r="K46" s="320"/>
      <c r="L46" s="298"/>
      <c r="M46" s="300"/>
      <c r="N46" s="298"/>
      <c r="O46" s="193"/>
      <c r="P46" s="194"/>
      <c r="Q46" s="322"/>
      <c r="R46" s="195"/>
      <c r="S46" s="196"/>
      <c r="T46" s="320"/>
      <c r="U46" s="296"/>
    </row>
    <row r="47" spans="2:21" ht="10.5" customHeight="1">
      <c r="B47" s="340">
        <v>40491</v>
      </c>
      <c r="C47" s="346" t="s">
        <v>26</v>
      </c>
      <c r="D47" s="316">
        <v>3</v>
      </c>
      <c r="E47" s="323" t="str">
        <f>VLOOKUP(D47,[0]!リーグ,2)</f>
        <v>ハッピー</v>
      </c>
      <c r="F47" s="185">
        <v>21</v>
      </c>
      <c r="G47" s="186"/>
      <c r="H47" s="332" t="s">
        <v>28</v>
      </c>
      <c r="I47" s="187"/>
      <c r="J47" s="188">
        <v>9</v>
      </c>
      <c r="K47" s="337">
        <v>2</v>
      </c>
      <c r="L47" s="323" t="str">
        <f>VLOOKUP(K47,リーグ,2)</f>
        <v>イクシーズ</v>
      </c>
      <c r="M47" s="316">
        <v>4</v>
      </c>
      <c r="N47" s="323" t="str">
        <f>VLOOKUP(M47,リーグ,2)</f>
        <v>すみれ</v>
      </c>
      <c r="O47" s="185">
        <v>21</v>
      </c>
      <c r="P47" s="186"/>
      <c r="Q47" s="332" t="s">
        <v>28</v>
      </c>
      <c r="R47" s="187"/>
      <c r="S47" s="188">
        <v>15</v>
      </c>
      <c r="T47" s="337">
        <v>1</v>
      </c>
      <c r="U47" s="334" t="str">
        <f>VLOOKUP(T47,リーグ,2)</f>
        <v>ブラックベリー</v>
      </c>
    </row>
    <row r="48" spans="2:21" ht="10.5" customHeight="1">
      <c r="B48" s="341"/>
      <c r="C48" s="347"/>
      <c r="D48" s="317"/>
      <c r="E48" s="324"/>
      <c r="F48" s="177">
        <v>21</v>
      </c>
      <c r="G48" s="178">
        <v>2</v>
      </c>
      <c r="H48" s="330"/>
      <c r="I48" s="179">
        <v>0</v>
      </c>
      <c r="J48" s="180">
        <v>8</v>
      </c>
      <c r="K48" s="338"/>
      <c r="L48" s="324"/>
      <c r="M48" s="317"/>
      <c r="N48" s="324"/>
      <c r="O48" s="177">
        <v>21</v>
      </c>
      <c r="P48" s="178">
        <v>2</v>
      </c>
      <c r="Q48" s="330"/>
      <c r="R48" s="179">
        <v>0</v>
      </c>
      <c r="S48" s="180">
        <v>18</v>
      </c>
      <c r="T48" s="338"/>
      <c r="U48" s="335"/>
    </row>
    <row r="49" spans="2:21" ht="10.5" customHeight="1">
      <c r="B49" s="341"/>
      <c r="C49" s="347"/>
      <c r="D49" s="318"/>
      <c r="E49" s="325"/>
      <c r="F49" s="181"/>
      <c r="G49" s="182"/>
      <c r="H49" s="331"/>
      <c r="I49" s="183"/>
      <c r="J49" s="184"/>
      <c r="K49" s="339"/>
      <c r="L49" s="325"/>
      <c r="M49" s="318"/>
      <c r="N49" s="325"/>
      <c r="O49" s="181"/>
      <c r="P49" s="182"/>
      <c r="Q49" s="331"/>
      <c r="R49" s="183"/>
      <c r="S49" s="184"/>
      <c r="T49" s="339"/>
      <c r="U49" s="336"/>
    </row>
    <row r="50" spans="2:21" ht="10.5" customHeight="1">
      <c r="B50" s="342" t="s">
        <v>33</v>
      </c>
      <c r="C50" s="343" t="s">
        <v>27</v>
      </c>
      <c r="D50" s="299">
        <v>5</v>
      </c>
      <c r="E50" s="297" t="str">
        <f>VLOOKUP(D50,[0]!リーグ,2)</f>
        <v>ミント</v>
      </c>
      <c r="F50" s="189">
        <v>17</v>
      </c>
      <c r="G50" s="190"/>
      <c r="H50" s="321" t="s">
        <v>39</v>
      </c>
      <c r="I50" s="191"/>
      <c r="J50" s="192">
        <v>21</v>
      </c>
      <c r="K50" s="319">
        <v>9</v>
      </c>
      <c r="L50" s="297" t="str">
        <f>VLOOKUP(K50,リーグ,2)</f>
        <v>アクア</v>
      </c>
      <c r="M50" s="299">
        <v>6</v>
      </c>
      <c r="N50" s="297" t="str">
        <f>VLOOKUP(M50,リーグ,2)</f>
        <v>ポラリス</v>
      </c>
      <c r="O50" s="189">
        <v>23</v>
      </c>
      <c r="P50" s="190"/>
      <c r="Q50" s="321" t="s">
        <v>28</v>
      </c>
      <c r="R50" s="191"/>
      <c r="S50" s="192">
        <v>21</v>
      </c>
      <c r="T50" s="319">
        <v>8</v>
      </c>
      <c r="U50" s="295" t="str">
        <f>VLOOKUP(T50,リーグ,2)</f>
        <v>フレンド</v>
      </c>
    </row>
    <row r="51" spans="2:21" ht="10.5" customHeight="1">
      <c r="B51" s="342"/>
      <c r="C51" s="344"/>
      <c r="D51" s="299"/>
      <c r="E51" s="297"/>
      <c r="F51" s="165">
        <v>15</v>
      </c>
      <c r="G51" s="166">
        <v>0</v>
      </c>
      <c r="H51" s="321"/>
      <c r="I51" s="167">
        <v>2</v>
      </c>
      <c r="J51" s="168">
        <v>21</v>
      </c>
      <c r="K51" s="319"/>
      <c r="L51" s="297"/>
      <c r="M51" s="299"/>
      <c r="N51" s="297"/>
      <c r="O51" s="165">
        <v>13</v>
      </c>
      <c r="P51" s="166">
        <v>1</v>
      </c>
      <c r="Q51" s="321"/>
      <c r="R51" s="167">
        <v>2</v>
      </c>
      <c r="S51" s="168">
        <v>21</v>
      </c>
      <c r="T51" s="319"/>
      <c r="U51" s="295"/>
    </row>
    <row r="52" spans="2:21" ht="10.5" customHeight="1">
      <c r="B52" s="2"/>
      <c r="C52" s="345"/>
      <c r="D52" s="300"/>
      <c r="E52" s="298"/>
      <c r="F52" s="193"/>
      <c r="G52" s="194"/>
      <c r="H52" s="322"/>
      <c r="I52" s="195"/>
      <c r="J52" s="196"/>
      <c r="K52" s="320"/>
      <c r="L52" s="298"/>
      <c r="M52" s="300"/>
      <c r="N52" s="298"/>
      <c r="O52" s="193">
        <v>11</v>
      </c>
      <c r="P52" s="194"/>
      <c r="Q52" s="322"/>
      <c r="R52" s="195"/>
      <c r="S52" s="196">
        <v>15</v>
      </c>
      <c r="T52" s="320"/>
      <c r="U52" s="296"/>
    </row>
    <row r="53" spans="2:21" ht="10.5" customHeight="1">
      <c r="B53" s="340">
        <v>40498</v>
      </c>
      <c r="C53" s="346" t="s">
        <v>26</v>
      </c>
      <c r="D53" s="316">
        <v>2</v>
      </c>
      <c r="E53" s="323" t="str">
        <f>VLOOKUP(D53,[0]!リーグ,2)</f>
        <v>イクシーズ</v>
      </c>
      <c r="F53" s="185"/>
      <c r="G53" s="186"/>
      <c r="H53" s="332" t="s">
        <v>85</v>
      </c>
      <c r="I53" s="187"/>
      <c r="J53" s="188"/>
      <c r="K53" s="337">
        <v>1</v>
      </c>
      <c r="L53" s="323" t="str">
        <f>VLOOKUP(K53,リーグ,2)</f>
        <v>ブラックベリー</v>
      </c>
      <c r="M53" s="316">
        <v>3</v>
      </c>
      <c r="N53" s="323" t="str">
        <f>VLOOKUP(M53,リーグ,2)</f>
        <v>ハッピー</v>
      </c>
      <c r="O53" s="185"/>
      <c r="P53" s="186"/>
      <c r="Q53" s="332" t="s">
        <v>85</v>
      </c>
      <c r="R53" s="187"/>
      <c r="S53" s="188"/>
      <c r="T53" s="337">
        <v>9</v>
      </c>
      <c r="U53" s="334" t="str">
        <f>VLOOKUP(T53,リーグ,2)</f>
        <v>アクア</v>
      </c>
    </row>
    <row r="54" spans="2:21" ht="10.5" customHeight="1">
      <c r="B54" s="341"/>
      <c r="C54" s="347"/>
      <c r="D54" s="317"/>
      <c r="E54" s="324"/>
      <c r="F54" s="177"/>
      <c r="G54" s="178"/>
      <c r="H54" s="330"/>
      <c r="I54" s="179"/>
      <c r="J54" s="180"/>
      <c r="K54" s="338"/>
      <c r="L54" s="324"/>
      <c r="M54" s="317"/>
      <c r="N54" s="324"/>
      <c r="O54" s="177"/>
      <c r="P54" s="178"/>
      <c r="Q54" s="330"/>
      <c r="R54" s="179"/>
      <c r="S54" s="180"/>
      <c r="T54" s="338"/>
      <c r="U54" s="335"/>
    </row>
    <row r="55" spans="2:21" ht="10.5" customHeight="1">
      <c r="B55" s="341"/>
      <c r="C55" s="347"/>
      <c r="D55" s="318"/>
      <c r="E55" s="325"/>
      <c r="F55" s="181"/>
      <c r="G55" s="182"/>
      <c r="H55" s="331"/>
      <c r="I55" s="183"/>
      <c r="J55" s="184"/>
      <c r="K55" s="339"/>
      <c r="L55" s="325"/>
      <c r="M55" s="318"/>
      <c r="N55" s="325"/>
      <c r="O55" s="181"/>
      <c r="P55" s="182"/>
      <c r="Q55" s="331"/>
      <c r="R55" s="183"/>
      <c r="S55" s="184"/>
      <c r="T55" s="339"/>
      <c r="U55" s="336"/>
    </row>
    <row r="56" spans="2:21" ht="10.5" customHeight="1">
      <c r="B56" s="342" t="s">
        <v>33</v>
      </c>
      <c r="C56" s="343" t="s">
        <v>27</v>
      </c>
      <c r="D56" s="299">
        <v>4</v>
      </c>
      <c r="E56" s="297" t="str">
        <f>VLOOKUP(D56,[0]!リーグ,2)</f>
        <v>すみれ</v>
      </c>
      <c r="F56" s="189"/>
      <c r="G56" s="190"/>
      <c r="H56" s="321" t="s">
        <v>85</v>
      </c>
      <c r="I56" s="191"/>
      <c r="J56" s="192"/>
      <c r="K56" s="319">
        <v>8</v>
      </c>
      <c r="L56" s="297" t="str">
        <f>VLOOKUP(K56,リーグ,2)</f>
        <v>フレンド</v>
      </c>
      <c r="M56" s="299">
        <v>5</v>
      </c>
      <c r="N56" s="297" t="str">
        <f>VLOOKUP(M56,リーグ,2)</f>
        <v>ミント</v>
      </c>
      <c r="O56" s="189"/>
      <c r="P56" s="190"/>
      <c r="Q56" s="321" t="s">
        <v>85</v>
      </c>
      <c r="R56" s="191"/>
      <c r="S56" s="192"/>
      <c r="T56" s="319">
        <v>7</v>
      </c>
      <c r="U56" s="295" t="str">
        <f>VLOOKUP(T56,リーグ,2)</f>
        <v>オリーブ</v>
      </c>
    </row>
    <row r="57" spans="2:21" ht="10.5" customHeight="1">
      <c r="B57" s="342"/>
      <c r="C57" s="344"/>
      <c r="D57" s="299"/>
      <c r="E57" s="297"/>
      <c r="F57" s="165"/>
      <c r="G57" s="166"/>
      <c r="H57" s="321"/>
      <c r="I57" s="167"/>
      <c r="J57" s="168"/>
      <c r="K57" s="319"/>
      <c r="L57" s="297"/>
      <c r="M57" s="299"/>
      <c r="N57" s="297"/>
      <c r="O57" s="165"/>
      <c r="P57" s="166"/>
      <c r="Q57" s="321"/>
      <c r="R57" s="167"/>
      <c r="S57" s="168"/>
      <c r="T57" s="319"/>
      <c r="U57" s="295"/>
    </row>
    <row r="58" spans="2:21" ht="10.5" customHeight="1">
      <c r="B58" s="2"/>
      <c r="C58" s="345"/>
      <c r="D58" s="300"/>
      <c r="E58" s="298"/>
      <c r="F58" s="193"/>
      <c r="G58" s="194"/>
      <c r="H58" s="322"/>
      <c r="I58" s="195"/>
      <c r="J58" s="196"/>
      <c r="K58" s="320"/>
      <c r="L58" s="298"/>
      <c r="M58" s="300"/>
      <c r="N58" s="298"/>
      <c r="O58" s="193"/>
      <c r="P58" s="194"/>
      <c r="Q58" s="322"/>
      <c r="R58" s="195"/>
      <c r="S58" s="196"/>
      <c r="T58" s="320"/>
      <c r="U58" s="296"/>
    </row>
    <row r="59" ht="10.5" customHeight="1"/>
    <row r="60" spans="2:4" ht="10.5" customHeight="1">
      <c r="B60" s="214" t="s">
        <v>65</v>
      </c>
      <c r="D60"/>
    </row>
    <row r="61" ht="10.5" customHeight="1">
      <c r="B61" s="214" t="s">
        <v>66</v>
      </c>
    </row>
    <row r="62" ht="10.5" customHeight="1">
      <c r="B62" s="214" t="s">
        <v>67</v>
      </c>
    </row>
    <row r="63" ht="10.5" customHeight="1">
      <c r="B63" s="214" t="s">
        <v>68</v>
      </c>
    </row>
    <row r="64" ht="10.5" customHeight="1">
      <c r="B64" s="214" t="s">
        <v>69</v>
      </c>
    </row>
    <row r="65" ht="10.5" customHeight="1">
      <c r="B65" s="214" t="s">
        <v>70</v>
      </c>
    </row>
    <row r="66" ht="10.5" customHeight="1">
      <c r="B66" s="214" t="s">
        <v>71</v>
      </c>
    </row>
    <row r="67" ht="10.5" customHeight="1">
      <c r="B67" s="214" t="s">
        <v>72</v>
      </c>
    </row>
    <row r="68" ht="10.5" customHeight="1">
      <c r="B68" s="214" t="s">
        <v>73</v>
      </c>
    </row>
    <row r="69" ht="10.5" customHeight="1">
      <c r="B69" s="214" t="s">
        <v>81</v>
      </c>
    </row>
    <row r="70" ht="10.5" customHeight="1"/>
    <row r="71" ht="10.5" customHeight="1"/>
  </sheetData>
  <sheetProtection sheet="1" objects="1" scenarios="1"/>
  <mergeCells count="228">
    <mergeCell ref="U56:U58"/>
    <mergeCell ref="U53:U55"/>
    <mergeCell ref="B56:B57"/>
    <mergeCell ref="C56:C58"/>
    <mergeCell ref="D56:D58"/>
    <mergeCell ref="M56:M58"/>
    <mergeCell ref="N56:N58"/>
    <mergeCell ref="M53:M55"/>
    <mergeCell ref="N53:N55"/>
    <mergeCell ref="B8:B9"/>
    <mergeCell ref="B5:B7"/>
    <mergeCell ref="Q56:Q58"/>
    <mergeCell ref="T56:T58"/>
    <mergeCell ref="E56:E58"/>
    <mergeCell ref="H56:H58"/>
    <mergeCell ref="K56:K58"/>
    <mergeCell ref="L56:L58"/>
    <mergeCell ref="Q50:Q52"/>
    <mergeCell ref="T50:T52"/>
    <mergeCell ref="U50:U52"/>
    <mergeCell ref="B53:B55"/>
    <mergeCell ref="C53:C55"/>
    <mergeCell ref="D53:D55"/>
    <mergeCell ref="E53:E55"/>
    <mergeCell ref="H53:H55"/>
    <mergeCell ref="K53:K55"/>
    <mergeCell ref="L53:L55"/>
    <mergeCell ref="Q53:Q55"/>
    <mergeCell ref="T53:T55"/>
    <mergeCell ref="U47:U49"/>
    <mergeCell ref="B50:B51"/>
    <mergeCell ref="C50:C52"/>
    <mergeCell ref="D50:D52"/>
    <mergeCell ref="E50:E52"/>
    <mergeCell ref="H50:H52"/>
    <mergeCell ref="K50:K52"/>
    <mergeCell ref="L50:L52"/>
    <mergeCell ref="M50:M52"/>
    <mergeCell ref="N50:N52"/>
    <mergeCell ref="M47:M49"/>
    <mergeCell ref="N47:N49"/>
    <mergeCell ref="Q47:Q49"/>
    <mergeCell ref="T47:T49"/>
    <mergeCell ref="Q44:Q46"/>
    <mergeCell ref="T44:T46"/>
    <mergeCell ref="U44:U46"/>
    <mergeCell ref="B47:B49"/>
    <mergeCell ref="C47:C49"/>
    <mergeCell ref="D47:D49"/>
    <mergeCell ref="E47:E49"/>
    <mergeCell ref="H47:H49"/>
    <mergeCell ref="K47:K49"/>
    <mergeCell ref="L47:L49"/>
    <mergeCell ref="M41:M43"/>
    <mergeCell ref="N41:N43"/>
    <mergeCell ref="Q41:Q43"/>
    <mergeCell ref="T41:T43"/>
    <mergeCell ref="U41:U43"/>
    <mergeCell ref="L44:L46"/>
    <mergeCell ref="N11:N13"/>
    <mergeCell ref="T11:T13"/>
    <mergeCell ref="T14:T16"/>
    <mergeCell ref="N23:N25"/>
    <mergeCell ref="Q23:Q25"/>
    <mergeCell ref="N44:N46"/>
    <mergeCell ref="L41:L43"/>
    <mergeCell ref="L38:L40"/>
    <mergeCell ref="K29:K31"/>
    <mergeCell ref="L32:L34"/>
    <mergeCell ref="E44:E46"/>
    <mergeCell ref="H44:H46"/>
    <mergeCell ref="K44:K46"/>
    <mergeCell ref="E41:E43"/>
    <mergeCell ref="K41:K43"/>
    <mergeCell ref="H41:H43"/>
    <mergeCell ref="K35:K37"/>
    <mergeCell ref="L35:L37"/>
    <mergeCell ref="C32:C34"/>
    <mergeCell ref="C35:C37"/>
    <mergeCell ref="D32:D34"/>
    <mergeCell ref="E32:E34"/>
    <mergeCell ref="H32:H34"/>
    <mergeCell ref="C11:C13"/>
    <mergeCell ref="C20:C22"/>
    <mergeCell ref="C23:C25"/>
    <mergeCell ref="C14:C16"/>
    <mergeCell ref="C17:C19"/>
    <mergeCell ref="C29:C31"/>
    <mergeCell ref="M11:M13"/>
    <mergeCell ref="D11:D13"/>
    <mergeCell ref="D14:D16"/>
    <mergeCell ref="L11:L13"/>
    <mergeCell ref="M29:M31"/>
    <mergeCell ref="D29:D31"/>
    <mergeCell ref="E29:E31"/>
    <mergeCell ref="H29:H31"/>
    <mergeCell ref="C26:C28"/>
    <mergeCell ref="D26:D28"/>
    <mergeCell ref="K8:K10"/>
    <mergeCell ref="K11:K13"/>
    <mergeCell ref="K4:L4"/>
    <mergeCell ref="G4:I4"/>
    <mergeCell ref="H8:H10"/>
    <mergeCell ref="H5:H7"/>
    <mergeCell ref="E11:E13"/>
    <mergeCell ref="H11:H13"/>
    <mergeCell ref="C8:C10"/>
    <mergeCell ref="C3:C4"/>
    <mergeCell ref="E8:E10"/>
    <mergeCell ref="D8:D10"/>
    <mergeCell ref="D5:D7"/>
    <mergeCell ref="E5:E7"/>
    <mergeCell ref="B3:B4"/>
    <mergeCell ref="M44:M46"/>
    <mergeCell ref="D23:D25"/>
    <mergeCell ref="E23:E25"/>
    <mergeCell ref="H23:H25"/>
    <mergeCell ref="K23:K25"/>
    <mergeCell ref="L23:L25"/>
    <mergeCell ref="M23:M25"/>
    <mergeCell ref="M26:M28"/>
    <mergeCell ref="L29:L31"/>
    <mergeCell ref="B1:U1"/>
    <mergeCell ref="C5:C7"/>
    <mergeCell ref="K5:K7"/>
    <mergeCell ref="M4:N4"/>
    <mergeCell ref="T4:U4"/>
    <mergeCell ref="M5:M7"/>
    <mergeCell ref="D4:E4"/>
    <mergeCell ref="N2:U2"/>
    <mergeCell ref="D3:L3"/>
    <mergeCell ref="M3:U3"/>
    <mergeCell ref="U8:U10"/>
    <mergeCell ref="L5:L7"/>
    <mergeCell ref="N5:N7"/>
    <mergeCell ref="T5:T7"/>
    <mergeCell ref="U5:U7"/>
    <mergeCell ref="T8:T10"/>
    <mergeCell ref="M8:M10"/>
    <mergeCell ref="U11:U13"/>
    <mergeCell ref="Q11:Q13"/>
    <mergeCell ref="L8:L10"/>
    <mergeCell ref="E14:E16"/>
    <mergeCell ref="H14:H16"/>
    <mergeCell ref="K14:K16"/>
    <mergeCell ref="L14:L16"/>
    <mergeCell ref="M14:M16"/>
    <mergeCell ref="N14:N16"/>
    <mergeCell ref="Q14:Q16"/>
    <mergeCell ref="U14:U16"/>
    <mergeCell ref="D17:D19"/>
    <mergeCell ref="E17:E19"/>
    <mergeCell ref="H17:H19"/>
    <mergeCell ref="K17:K19"/>
    <mergeCell ref="L17:L19"/>
    <mergeCell ref="M17:M19"/>
    <mergeCell ref="N17:N19"/>
    <mergeCell ref="Q17:Q19"/>
    <mergeCell ref="T17:T19"/>
    <mergeCell ref="U17:U19"/>
    <mergeCell ref="D20:D22"/>
    <mergeCell ref="E20:E22"/>
    <mergeCell ref="H20:H22"/>
    <mergeCell ref="K20:K22"/>
    <mergeCell ref="L20:L22"/>
    <mergeCell ref="M20:M22"/>
    <mergeCell ref="N20:N22"/>
    <mergeCell ref="Q20:Q22"/>
    <mergeCell ref="U20:U22"/>
    <mergeCell ref="T20:T22"/>
    <mergeCell ref="E26:E28"/>
    <mergeCell ref="H26:H28"/>
    <mergeCell ref="K26:K28"/>
    <mergeCell ref="L26:L28"/>
    <mergeCell ref="T23:T25"/>
    <mergeCell ref="N26:N28"/>
    <mergeCell ref="Q26:Q28"/>
    <mergeCell ref="B44:B45"/>
    <mergeCell ref="B41:B43"/>
    <mergeCell ref="D41:D43"/>
    <mergeCell ref="D38:D40"/>
    <mergeCell ref="C44:C46"/>
    <mergeCell ref="C41:C43"/>
    <mergeCell ref="D44:D46"/>
    <mergeCell ref="C38:C40"/>
    <mergeCell ref="B26:B27"/>
    <mergeCell ref="B32:B33"/>
    <mergeCell ref="B11:B13"/>
    <mergeCell ref="B29:B31"/>
    <mergeCell ref="B17:B19"/>
    <mergeCell ref="B23:B25"/>
    <mergeCell ref="B14:B15"/>
    <mergeCell ref="B20:B21"/>
    <mergeCell ref="B35:B37"/>
    <mergeCell ref="B38:B39"/>
    <mergeCell ref="E35:E37"/>
    <mergeCell ref="H35:H37"/>
    <mergeCell ref="E38:E40"/>
    <mergeCell ref="H38:H40"/>
    <mergeCell ref="D35:D37"/>
    <mergeCell ref="U23:U25"/>
    <mergeCell ref="U35:U37"/>
    <mergeCell ref="T35:T37"/>
    <mergeCell ref="U32:U34"/>
    <mergeCell ref="T29:T31"/>
    <mergeCell ref="U29:U31"/>
    <mergeCell ref="T26:T28"/>
    <mergeCell ref="U26:U28"/>
    <mergeCell ref="T32:T34"/>
    <mergeCell ref="N8:N10"/>
    <mergeCell ref="N32:N34"/>
    <mergeCell ref="Q32:Q34"/>
    <mergeCell ref="N29:N31"/>
    <mergeCell ref="Q29:Q31"/>
    <mergeCell ref="P4:R4"/>
    <mergeCell ref="Q5:Q7"/>
    <mergeCell ref="Q8:Q10"/>
    <mergeCell ref="Q35:Q37"/>
    <mergeCell ref="M35:M37"/>
    <mergeCell ref="K32:K34"/>
    <mergeCell ref="M32:M34"/>
    <mergeCell ref="U38:U40"/>
    <mergeCell ref="M38:M40"/>
    <mergeCell ref="N38:N40"/>
    <mergeCell ref="Q38:Q40"/>
    <mergeCell ref="T38:T40"/>
    <mergeCell ref="N35:N37"/>
    <mergeCell ref="K38:K40"/>
  </mergeCells>
  <printOptions/>
  <pageMargins left="0.35" right="0.22" top="0.58" bottom="0.35433070866141736" header="0.26" footer="1.5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7"/>
  <sheetViews>
    <sheetView zoomScale="85" zoomScaleNormal="85" workbookViewId="0" topLeftCell="A21">
      <selection activeCell="Y20" sqref="Y20"/>
    </sheetView>
  </sheetViews>
  <sheetFormatPr defaultColWidth="9.00390625" defaultRowHeight="13.5"/>
  <cols>
    <col min="1" max="1" width="10.125" style="0" customWidth="1"/>
    <col min="2" max="2" width="3.125" style="0" customWidth="1"/>
    <col min="3" max="3" width="3.125" style="1" customWidth="1"/>
    <col min="4" max="4" width="9.375" style="0" customWidth="1"/>
    <col min="5" max="5" width="3.125" style="0" customWidth="1"/>
    <col min="6" max="6" width="2.50390625" style="0" customWidth="1"/>
    <col min="7" max="8" width="3.125" style="0" customWidth="1"/>
    <col min="9" max="9" width="9.375" style="0" customWidth="1"/>
    <col min="10" max="12" width="2.50390625" style="0" customWidth="1"/>
    <col min="13" max="13" width="3.125" style="0" customWidth="1"/>
    <col min="14" max="14" width="9.375" style="0" customWidth="1"/>
    <col min="15" max="15" width="3.125" style="0" customWidth="1"/>
    <col min="16" max="16" width="2.50390625" style="0" customWidth="1"/>
    <col min="17" max="18" width="3.125" style="0" customWidth="1"/>
    <col min="19" max="19" width="9.375" style="0" customWidth="1"/>
    <col min="20" max="22" width="2.50390625" style="0" customWidth="1"/>
    <col min="23" max="23" width="2.625" style="0" customWidth="1"/>
    <col min="24" max="16384" width="8.875" style="0" customWidth="1"/>
  </cols>
  <sheetData>
    <row r="1" spans="1:22" ht="36" customHeight="1">
      <c r="A1" s="357" t="s">
        <v>83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</row>
    <row r="2" spans="1:22" ht="21" customHeight="1">
      <c r="A2" s="3" t="s">
        <v>23</v>
      </c>
      <c r="N2" s="366" t="s">
        <v>38</v>
      </c>
      <c r="O2" s="366"/>
      <c r="P2" s="366"/>
      <c r="Q2" s="366"/>
      <c r="R2" s="366"/>
      <c r="S2" s="366"/>
      <c r="T2" s="366"/>
      <c r="U2" s="366"/>
      <c r="V2" s="366"/>
    </row>
    <row r="3" spans="1:22" ht="22.5" customHeight="1">
      <c r="A3" s="370"/>
      <c r="B3" s="372" t="s">
        <v>0</v>
      </c>
      <c r="C3" s="367" t="s">
        <v>34</v>
      </c>
      <c r="D3" s="368"/>
      <c r="E3" s="368"/>
      <c r="F3" s="368"/>
      <c r="G3" s="368"/>
      <c r="H3" s="368"/>
      <c r="I3" s="368"/>
      <c r="J3" s="368"/>
      <c r="K3" s="368"/>
      <c r="L3" s="5"/>
      <c r="M3" s="368" t="s">
        <v>35</v>
      </c>
      <c r="N3" s="368"/>
      <c r="O3" s="368"/>
      <c r="P3" s="368"/>
      <c r="Q3" s="368"/>
      <c r="R3" s="368"/>
      <c r="S3" s="368"/>
      <c r="T3" s="368"/>
      <c r="U3" s="368"/>
      <c r="V3" s="369"/>
    </row>
    <row r="4" spans="1:22" ht="18" customHeight="1">
      <c r="A4" s="371"/>
      <c r="B4" s="373"/>
      <c r="C4" s="364" t="s">
        <v>24</v>
      </c>
      <c r="D4" s="365"/>
      <c r="E4" s="382" t="s">
        <v>1</v>
      </c>
      <c r="F4" s="326"/>
      <c r="G4" s="383"/>
      <c r="H4" s="365" t="s">
        <v>22</v>
      </c>
      <c r="I4" s="365"/>
      <c r="J4" s="382" t="s">
        <v>37</v>
      </c>
      <c r="K4" s="326"/>
      <c r="L4" s="384"/>
      <c r="M4" s="360" t="s">
        <v>22</v>
      </c>
      <c r="N4" s="360"/>
      <c r="O4" s="382" t="s">
        <v>1</v>
      </c>
      <c r="P4" s="326"/>
      <c r="Q4" s="383"/>
      <c r="R4" s="360" t="s">
        <v>25</v>
      </c>
      <c r="S4" s="360"/>
      <c r="T4" s="382" t="s">
        <v>36</v>
      </c>
      <c r="U4" s="326"/>
      <c r="V4" s="385"/>
    </row>
    <row r="5" spans="1:22" ht="10.5" customHeight="1">
      <c r="A5" s="340">
        <f>'対戦表入力用'!B5</f>
        <v>40435</v>
      </c>
      <c r="B5" s="358" t="s">
        <v>2</v>
      </c>
      <c r="C5" s="219">
        <f>'対戦表入力用'!D5</f>
        <v>1</v>
      </c>
      <c r="D5" s="375" t="str">
        <f>VLOOKUP(C5,[0]!リーグ,2)</f>
        <v>ブラックベリー</v>
      </c>
      <c r="E5" s="220">
        <f>IF(C5&gt;H5,G6,E6)</f>
        <v>2</v>
      </c>
      <c r="F5" s="221">
        <f>IF(C5&gt;H5,H5*100+C5,C5*100+H5)</f>
        <v>109</v>
      </c>
      <c r="G5" s="222">
        <f>IF(C5&gt;H5,E6,G6)</f>
        <v>1</v>
      </c>
      <c r="H5" s="223">
        <f>'対戦表入力用'!K5</f>
        <v>9</v>
      </c>
      <c r="I5" s="375" t="str">
        <f>VLOOKUP(H5,リーグ,2)</f>
        <v>アクア</v>
      </c>
      <c r="J5" s="224">
        <f>IF('対戦表入力用'!F5="",0,'対戦表入力用'!F5)</f>
        <v>21</v>
      </c>
      <c r="K5" s="221" t="s">
        <v>40</v>
      </c>
      <c r="L5" s="225">
        <f>IF('対戦表入力用'!J5="",0,'対戦表入力用'!J5)</f>
        <v>15</v>
      </c>
      <c r="M5" s="226">
        <f>'対戦表入力用'!M5</f>
        <v>2</v>
      </c>
      <c r="N5" s="375" t="str">
        <f>VLOOKUP(M5,リーグ,2)</f>
        <v>イクシーズ</v>
      </c>
      <c r="O5" s="220">
        <f>IF(M5&gt;R5,Q6,O6)</f>
        <v>1</v>
      </c>
      <c r="P5" s="221">
        <f>IF(M5&gt;R5,R5*100+M5,M5*100+R5)</f>
        <v>208</v>
      </c>
      <c r="Q5" s="222">
        <f>IF(M5&gt;R5,O6,Q6)</f>
        <v>2</v>
      </c>
      <c r="R5" s="223">
        <f>'対戦表入力用'!T5</f>
        <v>8</v>
      </c>
      <c r="S5" s="375" t="str">
        <f>VLOOKUP(R5,リーグ,2)</f>
        <v>フレンド</v>
      </c>
      <c r="T5" s="224">
        <f>IF('対戦表入力用'!O5="",0,'対戦表入力用'!O5)</f>
        <v>21</v>
      </c>
      <c r="U5" s="221" t="s">
        <v>40</v>
      </c>
      <c r="V5" s="225">
        <f>IF('対戦表入力用'!S5="",0,'対戦表入力用'!S5)</f>
        <v>16</v>
      </c>
    </row>
    <row r="6" spans="1:22" ht="10.5" customHeight="1">
      <c r="A6" s="374"/>
      <c r="B6" s="344"/>
      <c r="C6" s="227">
        <f>C5</f>
        <v>1</v>
      </c>
      <c r="D6" s="376"/>
      <c r="E6" s="228">
        <f>IF('対戦表入力用'!G6="",0,'対戦表入力用'!G6)</f>
        <v>2</v>
      </c>
      <c r="F6" s="229" t="s">
        <v>39</v>
      </c>
      <c r="G6" s="230">
        <f>IF('対戦表入力用'!I6="",0,'対戦表入力用'!I6)</f>
        <v>1</v>
      </c>
      <c r="H6" s="231">
        <f>H5</f>
        <v>9</v>
      </c>
      <c r="I6" s="376"/>
      <c r="J6" s="232">
        <f>IF('対戦表入力用'!F6="",0,'対戦表入力用'!F6)</f>
        <v>17</v>
      </c>
      <c r="K6" s="233" t="s">
        <v>40</v>
      </c>
      <c r="L6" s="234">
        <f>IF('対戦表入力用'!J6="",0,'対戦表入力用'!J6)</f>
        <v>21</v>
      </c>
      <c r="M6" s="235">
        <f>M5</f>
        <v>2</v>
      </c>
      <c r="N6" s="376"/>
      <c r="O6" s="228">
        <f>IF('対戦表入力用'!P6="",0,'対戦表入力用'!P6)</f>
        <v>1</v>
      </c>
      <c r="P6" s="229" t="s">
        <v>28</v>
      </c>
      <c r="Q6" s="230">
        <f>IF('対戦表入力用'!R6="",0,'対戦表入力用'!R6)</f>
        <v>2</v>
      </c>
      <c r="R6" s="231">
        <f>R5</f>
        <v>8</v>
      </c>
      <c r="S6" s="376"/>
      <c r="T6" s="232">
        <f>IF('対戦表入力用'!O6="",0,'対戦表入力用'!O6)</f>
        <v>18</v>
      </c>
      <c r="U6" s="233" t="s">
        <v>21</v>
      </c>
      <c r="V6" s="234">
        <f>IF('対戦表入力用'!S6="",0,'対戦表入力用'!S6)</f>
        <v>21</v>
      </c>
    </row>
    <row r="7" spans="1:22" ht="10.5" customHeight="1">
      <c r="A7" s="374"/>
      <c r="B7" s="344"/>
      <c r="C7" s="236">
        <f>C5</f>
        <v>1</v>
      </c>
      <c r="D7" s="377"/>
      <c r="E7" s="218"/>
      <c r="F7" s="237"/>
      <c r="G7" s="238"/>
      <c r="H7" s="239">
        <f>H5</f>
        <v>9</v>
      </c>
      <c r="I7" s="377"/>
      <c r="J7" s="240">
        <f>IF('対戦表入力用'!F7="",0,'対戦表入力用'!F7)</f>
        <v>15</v>
      </c>
      <c r="K7" s="241" t="s">
        <v>40</v>
      </c>
      <c r="L7" s="242">
        <f>IF('対戦表入力用'!J7="",0,'対戦表入力用'!J7)</f>
        <v>4</v>
      </c>
      <c r="M7" s="243">
        <f>M5</f>
        <v>2</v>
      </c>
      <c r="N7" s="377"/>
      <c r="O7" s="218"/>
      <c r="P7" s="237"/>
      <c r="Q7" s="238"/>
      <c r="R7" s="239">
        <f>R5</f>
        <v>8</v>
      </c>
      <c r="S7" s="377"/>
      <c r="T7" s="244">
        <f>IF('対戦表入力用'!O7="",0,'対戦表入力用'!O7)</f>
        <v>14</v>
      </c>
      <c r="U7" s="241" t="s">
        <v>21</v>
      </c>
      <c r="V7" s="245">
        <f>IF('対戦表入力用'!S7="",0,'対戦表入力用'!S7)</f>
        <v>15</v>
      </c>
    </row>
    <row r="8" spans="1:22" ht="10.5" customHeight="1">
      <c r="A8" s="342" t="s">
        <v>33</v>
      </c>
      <c r="B8" s="387" t="s">
        <v>3</v>
      </c>
      <c r="C8" s="246">
        <f>'対戦表入力用'!D8</f>
        <v>3</v>
      </c>
      <c r="D8" s="380" t="str">
        <f>VLOOKUP(C8,[0]!リーグ,2)</f>
        <v>ハッピー</v>
      </c>
      <c r="E8" s="247">
        <f>IF(C8&gt;H8,G9,E9)</f>
        <v>2</v>
      </c>
      <c r="F8" s="248">
        <f>IF(C8&gt;H8,H8*100+C8,C8*100+H8)</f>
        <v>307</v>
      </c>
      <c r="G8" s="249">
        <f>IF(C8&gt;H8,E9,G9)</f>
        <v>0</v>
      </c>
      <c r="H8" s="250">
        <f>'対戦表入力用'!K8</f>
        <v>7</v>
      </c>
      <c r="I8" s="380" t="str">
        <f>VLOOKUP(H8,リーグ,2)</f>
        <v>オリーブ</v>
      </c>
      <c r="J8" s="251">
        <f>IF('対戦表入力用'!F8="",0,'対戦表入力用'!F8)</f>
        <v>21</v>
      </c>
      <c r="K8" s="248" t="s">
        <v>40</v>
      </c>
      <c r="L8" s="252">
        <f>IF('対戦表入力用'!J8="",0,'対戦表入力用'!J8)</f>
        <v>8</v>
      </c>
      <c r="M8" s="253">
        <f>'対戦表入力用'!M8</f>
        <v>4</v>
      </c>
      <c r="N8" s="380" t="str">
        <f>VLOOKUP(M8,リーグ,2)</f>
        <v>すみれ</v>
      </c>
      <c r="O8" s="247">
        <f>IF(M8&gt;R8,Q9,O9)</f>
        <v>2</v>
      </c>
      <c r="P8" s="248">
        <f>IF(M8&gt;R8,R8*100+M8,M8*100+R8)</f>
        <v>406</v>
      </c>
      <c r="Q8" s="249">
        <f>IF(M8&gt;R8,O9,Q9)</f>
        <v>1</v>
      </c>
      <c r="R8" s="250">
        <f>'対戦表入力用'!T8</f>
        <v>6</v>
      </c>
      <c r="S8" s="380" t="str">
        <f>VLOOKUP(R8,リーグ,2)</f>
        <v>ポラリス</v>
      </c>
      <c r="T8" s="251">
        <f>IF('対戦表入力用'!O8="",0,'対戦表入力用'!O8)</f>
        <v>18</v>
      </c>
      <c r="U8" s="248" t="s">
        <v>21</v>
      </c>
      <c r="V8" s="252">
        <f>IF('対戦表入力用'!S8="",0,'対戦表入力用'!S8)</f>
        <v>21</v>
      </c>
    </row>
    <row r="9" spans="1:22" ht="10.5" customHeight="1">
      <c r="A9" s="342"/>
      <c r="B9" s="347"/>
      <c r="C9" s="246">
        <f>C8</f>
        <v>3</v>
      </c>
      <c r="D9" s="380"/>
      <c r="E9" s="254">
        <f>IF('対戦表入力用'!G9="",0,'対戦表入力用'!G9)</f>
        <v>2</v>
      </c>
      <c r="F9" s="255" t="s">
        <v>28</v>
      </c>
      <c r="G9" s="256">
        <f>IF('対戦表入力用'!I9="",0,'対戦表入力用'!I9)</f>
        <v>0</v>
      </c>
      <c r="H9" s="250">
        <f>H8</f>
        <v>7</v>
      </c>
      <c r="I9" s="380"/>
      <c r="J9" s="251">
        <f>IF('対戦表入力用'!F9="",0,'対戦表入力用'!F9)</f>
        <v>21</v>
      </c>
      <c r="K9" s="248" t="s">
        <v>40</v>
      </c>
      <c r="L9" s="252">
        <f>IF('対戦表入力用'!J9="",0,'対戦表入力用'!J9)</f>
        <v>11</v>
      </c>
      <c r="M9" s="253">
        <f>M8</f>
        <v>4</v>
      </c>
      <c r="N9" s="380"/>
      <c r="O9" s="254">
        <f>IF('対戦表入力用'!P9="",0,'対戦表入力用'!P9)</f>
        <v>2</v>
      </c>
      <c r="P9" s="255" t="s">
        <v>28</v>
      </c>
      <c r="Q9" s="256">
        <f>IF('対戦表入力用'!R9="",0,'対戦表入力用'!R9)</f>
        <v>1</v>
      </c>
      <c r="R9" s="250">
        <f>R8</f>
        <v>6</v>
      </c>
      <c r="S9" s="380"/>
      <c r="T9" s="251">
        <f>IF('対戦表入力用'!O9="",0,'対戦表入力用'!O9)</f>
        <v>21</v>
      </c>
      <c r="U9" s="248" t="s">
        <v>21</v>
      </c>
      <c r="V9" s="252">
        <f>IF('対戦表入力用'!S9="",0,'対戦表入力用'!S9)</f>
        <v>11</v>
      </c>
    </row>
    <row r="10" spans="1:22" ht="10.5" customHeight="1">
      <c r="A10" s="2"/>
      <c r="B10" s="388"/>
      <c r="C10" s="257">
        <f>C8</f>
        <v>3</v>
      </c>
      <c r="D10" s="381"/>
      <c r="E10" s="258"/>
      <c r="F10" s="259"/>
      <c r="G10" s="260"/>
      <c r="H10" s="261">
        <f>H8</f>
        <v>7</v>
      </c>
      <c r="I10" s="381"/>
      <c r="J10" s="262">
        <f>IF('対戦表入力用'!F10="",0,'対戦表入力用'!F10)</f>
        <v>0</v>
      </c>
      <c r="K10" s="263" t="s">
        <v>40</v>
      </c>
      <c r="L10" s="264">
        <f>IF('対戦表入力用'!J10="",0,'対戦表入力用'!J10)</f>
        <v>0</v>
      </c>
      <c r="M10" s="265">
        <f>M8</f>
        <v>4</v>
      </c>
      <c r="N10" s="381"/>
      <c r="O10" s="258"/>
      <c r="P10" s="259"/>
      <c r="Q10" s="260"/>
      <c r="R10" s="261">
        <f>R8</f>
        <v>6</v>
      </c>
      <c r="S10" s="381"/>
      <c r="T10" s="262">
        <f>IF('対戦表入力用'!O10="",0,'対戦表入力用'!O10)</f>
        <v>15</v>
      </c>
      <c r="U10" s="263" t="s">
        <v>21</v>
      </c>
      <c r="V10" s="264">
        <f>IF('対戦表入力用'!S10="",0,'対戦表入力用'!S10)</f>
        <v>11</v>
      </c>
    </row>
    <row r="11" spans="1:22" ht="10.5" customHeight="1">
      <c r="A11" s="340">
        <f>'対戦表入力用'!B11</f>
        <v>40442</v>
      </c>
      <c r="B11" s="358" t="s">
        <v>26</v>
      </c>
      <c r="C11" s="219">
        <f>'対戦表入力用'!D11</f>
        <v>9</v>
      </c>
      <c r="D11" s="375" t="str">
        <f>VLOOKUP(C11,[0]!リーグ,2)</f>
        <v>アクア</v>
      </c>
      <c r="E11" s="220">
        <f>IF(C11&gt;H11,G12,E12)</f>
        <v>2</v>
      </c>
      <c r="F11" s="221">
        <f>IF(C11&gt;H11,H11*100+C11,C11*100+H11)</f>
        <v>809</v>
      </c>
      <c r="G11" s="222">
        <f>IF(C11&gt;H11,E12,G12)</f>
        <v>1</v>
      </c>
      <c r="H11" s="223">
        <f>'対戦表入力用'!K11</f>
        <v>8</v>
      </c>
      <c r="I11" s="375" t="str">
        <f>VLOOKUP(H11,リーグ,2)</f>
        <v>フレンド</v>
      </c>
      <c r="J11" s="224">
        <f>IF('対戦表入力用'!F11="",0,'対戦表入力用'!F11)</f>
        <v>21</v>
      </c>
      <c r="K11" s="221" t="s">
        <v>40</v>
      </c>
      <c r="L11" s="225">
        <f>IF('対戦表入力用'!J11="",0,'対戦表入力用'!J11)</f>
        <v>19</v>
      </c>
      <c r="M11" s="226">
        <f>'対戦表入力用'!M11</f>
        <v>1</v>
      </c>
      <c r="N11" s="375" t="str">
        <f>VLOOKUP(M11,リーグ,2)</f>
        <v>ブラックベリー</v>
      </c>
      <c r="O11" s="220">
        <f>IF(M11&gt;R11,Q12,O12)</f>
        <v>0</v>
      </c>
      <c r="P11" s="221">
        <f>IF(M11&gt;R11,R11*100+M11,M11*100+R11)</f>
        <v>107</v>
      </c>
      <c r="Q11" s="222">
        <f>IF(M11&gt;R11,O12,Q12)</f>
        <v>2</v>
      </c>
      <c r="R11" s="223">
        <f>'対戦表入力用'!T11</f>
        <v>7</v>
      </c>
      <c r="S11" s="375" t="str">
        <f>VLOOKUP(R11,リーグ,2)</f>
        <v>オリーブ</v>
      </c>
      <c r="T11" s="224">
        <f>IF('対戦表入力用'!O11="",0,'対戦表入力用'!O11)</f>
        <v>19</v>
      </c>
      <c r="U11" s="221" t="s">
        <v>21</v>
      </c>
      <c r="V11" s="225">
        <f>IF('対戦表入力用'!S11="",0,'対戦表入力用'!S11)</f>
        <v>21</v>
      </c>
    </row>
    <row r="12" spans="1:22" ht="10.5" customHeight="1">
      <c r="A12" s="374"/>
      <c r="B12" s="344"/>
      <c r="C12" s="227">
        <f>C11</f>
        <v>9</v>
      </c>
      <c r="D12" s="376"/>
      <c r="E12" s="228">
        <f>IF('対戦表入力用'!G12="",0,'対戦表入力用'!G12)</f>
        <v>1</v>
      </c>
      <c r="F12" s="229" t="s">
        <v>28</v>
      </c>
      <c r="G12" s="230">
        <f>IF('対戦表入力用'!I12="",0,'対戦表入力用'!I12)</f>
        <v>2</v>
      </c>
      <c r="H12" s="231">
        <f>H11</f>
        <v>8</v>
      </c>
      <c r="I12" s="376"/>
      <c r="J12" s="232">
        <f>IF('対戦表入力用'!F12="",0,'対戦表入力用'!F12)</f>
        <v>13</v>
      </c>
      <c r="K12" s="233" t="s">
        <v>40</v>
      </c>
      <c r="L12" s="234">
        <f>IF('対戦表入力用'!J12="",0,'対戦表入力用'!J12)</f>
        <v>21</v>
      </c>
      <c r="M12" s="235">
        <f>M11</f>
        <v>1</v>
      </c>
      <c r="N12" s="376"/>
      <c r="O12" s="228">
        <f>IF('対戦表入力用'!P12="",0,'対戦表入力用'!P12)</f>
        <v>0</v>
      </c>
      <c r="P12" s="229" t="s">
        <v>28</v>
      </c>
      <c r="Q12" s="230">
        <f>IF('対戦表入力用'!R12="",0,'対戦表入力用'!R12)</f>
        <v>2</v>
      </c>
      <c r="R12" s="231">
        <f>R11</f>
        <v>7</v>
      </c>
      <c r="S12" s="376"/>
      <c r="T12" s="232">
        <f>IF('対戦表入力用'!O12="",0,'対戦表入力用'!O12)</f>
        <v>4</v>
      </c>
      <c r="U12" s="233" t="s">
        <v>21</v>
      </c>
      <c r="V12" s="234">
        <f>IF('対戦表入力用'!S12="",0,'対戦表入力用'!S12)</f>
        <v>21</v>
      </c>
    </row>
    <row r="13" spans="1:22" ht="10.5" customHeight="1">
      <c r="A13" s="374"/>
      <c r="B13" s="344"/>
      <c r="C13" s="236">
        <f>C11</f>
        <v>9</v>
      </c>
      <c r="D13" s="377"/>
      <c r="E13" s="218"/>
      <c r="F13" s="237"/>
      <c r="G13" s="238"/>
      <c r="H13" s="239">
        <f>H11</f>
        <v>8</v>
      </c>
      <c r="I13" s="377"/>
      <c r="J13" s="244">
        <f>IF('対戦表入力用'!F13="",0,'対戦表入力用'!F13)</f>
        <v>9</v>
      </c>
      <c r="K13" s="241" t="s">
        <v>40</v>
      </c>
      <c r="L13" s="245">
        <f>IF('対戦表入力用'!J13="",0,'対戦表入力用'!J13)</f>
        <v>15</v>
      </c>
      <c r="M13" s="243">
        <f>M11</f>
        <v>1</v>
      </c>
      <c r="N13" s="377"/>
      <c r="O13" s="218"/>
      <c r="P13" s="237"/>
      <c r="Q13" s="238"/>
      <c r="R13" s="239">
        <f>R11</f>
        <v>7</v>
      </c>
      <c r="S13" s="377"/>
      <c r="T13" s="244">
        <f>IF('対戦表入力用'!O13="",0,'対戦表入力用'!O13)</f>
        <v>0</v>
      </c>
      <c r="U13" s="241" t="s">
        <v>21</v>
      </c>
      <c r="V13" s="245">
        <f>IF('対戦表入力用'!S13="",0,'対戦表入力用'!S13)</f>
        <v>0</v>
      </c>
    </row>
    <row r="14" spans="1:22" ht="10.5" customHeight="1">
      <c r="A14" s="342" t="s">
        <v>33</v>
      </c>
      <c r="B14" s="387" t="s">
        <v>27</v>
      </c>
      <c r="C14" s="246">
        <f>'対戦表入力用'!D14</f>
        <v>2</v>
      </c>
      <c r="D14" s="380" t="str">
        <f>VLOOKUP(C14,[0]!リーグ,2)</f>
        <v>イクシーズ</v>
      </c>
      <c r="E14" s="247">
        <f>IF(C14&gt;H14,G15,E15)</f>
        <v>2</v>
      </c>
      <c r="F14" s="248">
        <f>IF(C14&gt;H14,H14*100+C14,C14*100+H14)</f>
        <v>206</v>
      </c>
      <c r="G14" s="249">
        <f>IF(C14&gt;H14,E15,G15)</f>
        <v>0</v>
      </c>
      <c r="H14" s="250">
        <f>'対戦表入力用'!K14</f>
        <v>6</v>
      </c>
      <c r="I14" s="380" t="str">
        <f>VLOOKUP(H14,リーグ,2)</f>
        <v>ポラリス</v>
      </c>
      <c r="J14" s="433">
        <f>IF('対戦表入力用'!F14="",0,'対戦表入力用'!F14)</f>
        <v>21</v>
      </c>
      <c r="K14" s="248" t="s">
        <v>40</v>
      </c>
      <c r="L14" s="434">
        <f>IF('対戦表入力用'!J14="",0,'対戦表入力用'!J14)</f>
        <v>18</v>
      </c>
      <c r="M14" s="253">
        <f>'対戦表入力用'!M14</f>
        <v>3</v>
      </c>
      <c r="N14" s="380" t="str">
        <f>VLOOKUP(M14,リーグ,2)</f>
        <v>ハッピー</v>
      </c>
      <c r="O14" s="247">
        <f>IF(M14&gt;R14,Q15,O15)</f>
        <v>2</v>
      </c>
      <c r="P14" s="248">
        <f>IF(M14&gt;R14,R14*100+M14,M14*100+R14)</f>
        <v>305</v>
      </c>
      <c r="Q14" s="249">
        <f>IF(M14&gt;R14,O15,Q15)</f>
        <v>0</v>
      </c>
      <c r="R14" s="250">
        <f>'対戦表入力用'!T14</f>
        <v>5</v>
      </c>
      <c r="S14" s="380" t="str">
        <f>VLOOKUP(R14,リーグ,2)</f>
        <v>ミント</v>
      </c>
      <c r="T14" s="433">
        <f>IF('対戦表入力用'!O14="",0,'対戦表入力用'!O14)</f>
        <v>21</v>
      </c>
      <c r="U14" s="248" t="s">
        <v>21</v>
      </c>
      <c r="V14" s="434">
        <f>IF('対戦表入力用'!S14="",0,'対戦表入力用'!S14)</f>
        <v>17</v>
      </c>
    </row>
    <row r="15" spans="1:22" ht="10.5" customHeight="1">
      <c r="A15" s="342"/>
      <c r="B15" s="347"/>
      <c r="C15" s="246">
        <f>C14</f>
        <v>2</v>
      </c>
      <c r="D15" s="380"/>
      <c r="E15" s="254">
        <f>IF('対戦表入力用'!G15="",0,'対戦表入力用'!G15)</f>
        <v>2</v>
      </c>
      <c r="F15" s="255" t="s">
        <v>28</v>
      </c>
      <c r="G15" s="256">
        <f>IF('対戦表入力用'!I15="",0,'対戦表入力用'!I15)</f>
        <v>0</v>
      </c>
      <c r="H15" s="250">
        <f>H14</f>
        <v>6</v>
      </c>
      <c r="I15" s="380"/>
      <c r="J15" s="433">
        <f>IF('対戦表入力用'!F15="",0,'対戦表入力用'!F15)</f>
        <v>21</v>
      </c>
      <c r="K15" s="248" t="s">
        <v>40</v>
      </c>
      <c r="L15" s="434">
        <f>IF('対戦表入力用'!J15="",0,'対戦表入力用'!J15)</f>
        <v>15</v>
      </c>
      <c r="M15" s="253">
        <f>M14</f>
        <v>3</v>
      </c>
      <c r="N15" s="380"/>
      <c r="O15" s="254">
        <f>IF('対戦表入力用'!P15="",0,'対戦表入力用'!P15)</f>
        <v>2</v>
      </c>
      <c r="P15" s="255" t="s">
        <v>28</v>
      </c>
      <c r="Q15" s="256">
        <f>IF('対戦表入力用'!R15="",0,'対戦表入力用'!R15)</f>
        <v>0</v>
      </c>
      <c r="R15" s="250">
        <f>R14</f>
        <v>5</v>
      </c>
      <c r="S15" s="380"/>
      <c r="T15" s="433">
        <f>IF('対戦表入力用'!O15="",0,'対戦表入力用'!O15)</f>
        <v>21</v>
      </c>
      <c r="U15" s="248" t="s">
        <v>21</v>
      </c>
      <c r="V15" s="434">
        <f>IF('対戦表入力用'!S15="",0,'対戦表入力用'!S15)</f>
        <v>11</v>
      </c>
    </row>
    <row r="16" spans="1:22" ht="10.5" customHeight="1">
      <c r="A16" s="2"/>
      <c r="B16" s="388"/>
      <c r="C16" s="257">
        <f>C14</f>
        <v>2</v>
      </c>
      <c r="D16" s="381"/>
      <c r="E16" s="258"/>
      <c r="F16" s="259"/>
      <c r="G16" s="260"/>
      <c r="H16" s="261">
        <f>H14</f>
        <v>6</v>
      </c>
      <c r="I16" s="381"/>
      <c r="J16" s="435">
        <f>IF('対戦表入力用'!F16="",0,'対戦表入力用'!F16)</f>
        <v>0</v>
      </c>
      <c r="K16" s="263" t="s">
        <v>40</v>
      </c>
      <c r="L16" s="436">
        <f>IF('対戦表入力用'!J16="",0,'対戦表入力用'!J16)</f>
        <v>0</v>
      </c>
      <c r="M16" s="265">
        <f>M14</f>
        <v>3</v>
      </c>
      <c r="N16" s="381"/>
      <c r="O16" s="258"/>
      <c r="P16" s="259"/>
      <c r="Q16" s="260"/>
      <c r="R16" s="261">
        <f>R14</f>
        <v>5</v>
      </c>
      <c r="S16" s="381"/>
      <c r="T16" s="435">
        <f>IF('対戦表入力用'!O16="",0,'対戦表入力用'!O16)</f>
        <v>0</v>
      </c>
      <c r="U16" s="263" t="s">
        <v>21</v>
      </c>
      <c r="V16" s="436">
        <f>IF('対戦表入力用'!S16="",0,'対戦表入力用'!S16)</f>
        <v>0</v>
      </c>
    </row>
    <row r="17" spans="1:22" ht="10.5" customHeight="1">
      <c r="A17" s="340">
        <f>'対戦表入力用'!B17</f>
        <v>40449</v>
      </c>
      <c r="B17" s="358" t="s">
        <v>26</v>
      </c>
      <c r="C17" s="219">
        <f>'対戦表入力用'!D17</f>
        <v>8</v>
      </c>
      <c r="D17" s="375" t="str">
        <f>VLOOKUP(C17,[0]!リーグ,2)</f>
        <v>フレンド</v>
      </c>
      <c r="E17" s="220">
        <f>IF(C17&gt;H17,G18,E18)</f>
        <v>2</v>
      </c>
      <c r="F17" s="221">
        <f>IF(C17&gt;H17,H17*100+C17,C17*100+H17)</f>
        <v>708</v>
      </c>
      <c r="G17" s="222">
        <f>IF(C17&gt;H17,E18,G18)</f>
        <v>0</v>
      </c>
      <c r="H17" s="223">
        <f>'対戦表入力用'!K17</f>
        <v>7</v>
      </c>
      <c r="I17" s="375" t="str">
        <f>VLOOKUP(H17,リーグ,2)</f>
        <v>オリーブ</v>
      </c>
      <c r="J17" s="224">
        <f>IF('対戦表入力用'!F17="",0,'対戦表入力用'!F17)</f>
        <v>10</v>
      </c>
      <c r="K17" s="221" t="s">
        <v>40</v>
      </c>
      <c r="L17" s="225">
        <f>IF('対戦表入力用'!J17="",0,'対戦表入力用'!J17)</f>
        <v>21</v>
      </c>
      <c r="M17" s="226">
        <f>'対戦表入力用'!M17</f>
        <v>9</v>
      </c>
      <c r="N17" s="375" t="str">
        <f>VLOOKUP(M17,リーグ,2)</f>
        <v>アクア</v>
      </c>
      <c r="O17" s="220">
        <f>IF(M17&gt;R17,Q18,O18)</f>
        <v>0</v>
      </c>
      <c r="P17" s="221">
        <f>IF(M17&gt;R17,R17*100+M17,M17*100+R17)</f>
        <v>609</v>
      </c>
      <c r="Q17" s="222">
        <f>IF(M17&gt;R17,O18,Q18)</f>
        <v>2</v>
      </c>
      <c r="R17" s="223">
        <f>'対戦表入力用'!T17</f>
        <v>6</v>
      </c>
      <c r="S17" s="375" t="str">
        <f>VLOOKUP(R17,リーグ,2)</f>
        <v>ポラリス</v>
      </c>
      <c r="T17" s="224">
        <f>IF('対戦表入力用'!O17="",0,'対戦表入力用'!O17)</f>
        <v>21</v>
      </c>
      <c r="U17" s="221" t="s">
        <v>21</v>
      </c>
      <c r="V17" s="225">
        <f>IF('対戦表入力用'!S17="",0,'対戦表入力用'!S17)</f>
        <v>10</v>
      </c>
    </row>
    <row r="18" spans="1:22" ht="10.5" customHeight="1">
      <c r="A18" s="341"/>
      <c r="B18" s="344"/>
      <c r="C18" s="227">
        <f>C17</f>
        <v>8</v>
      </c>
      <c r="D18" s="376"/>
      <c r="E18" s="228">
        <f>IF('対戦表入力用'!G18="",0,'対戦表入力用'!G18)</f>
        <v>0</v>
      </c>
      <c r="F18" s="229" t="s">
        <v>28</v>
      </c>
      <c r="G18" s="230">
        <f>IF('対戦表入力用'!I18="",0,'対戦表入力用'!I18)</f>
        <v>2</v>
      </c>
      <c r="H18" s="231">
        <f>H17</f>
        <v>7</v>
      </c>
      <c r="I18" s="376"/>
      <c r="J18" s="232">
        <f>IF('対戦表入力用'!F18="",0,'対戦表入力用'!F18)</f>
        <v>17</v>
      </c>
      <c r="K18" s="233" t="s">
        <v>40</v>
      </c>
      <c r="L18" s="234">
        <f>IF('対戦表入力用'!J18="",0,'対戦表入力用'!J18)</f>
        <v>21</v>
      </c>
      <c r="M18" s="235">
        <f>M17</f>
        <v>9</v>
      </c>
      <c r="N18" s="376"/>
      <c r="O18" s="228">
        <f>IF('対戦表入力用'!P18="",0,'対戦表入力用'!P18)</f>
        <v>2</v>
      </c>
      <c r="P18" s="229" t="s">
        <v>28</v>
      </c>
      <c r="Q18" s="230">
        <f>IF('対戦表入力用'!R18="",0,'対戦表入力用'!R18)</f>
        <v>0</v>
      </c>
      <c r="R18" s="231">
        <f>R17</f>
        <v>6</v>
      </c>
      <c r="S18" s="376"/>
      <c r="T18" s="232">
        <f>IF('対戦表入力用'!O18="",0,'対戦表入力用'!O18)</f>
        <v>21</v>
      </c>
      <c r="U18" s="233" t="s">
        <v>21</v>
      </c>
      <c r="V18" s="234">
        <f>IF('対戦表入力用'!S18="",0,'対戦表入力用'!S18)</f>
        <v>19</v>
      </c>
    </row>
    <row r="19" spans="1:22" ht="10.5" customHeight="1">
      <c r="A19" s="341"/>
      <c r="B19" s="344"/>
      <c r="C19" s="236">
        <f>C17</f>
        <v>8</v>
      </c>
      <c r="D19" s="377"/>
      <c r="E19" s="218"/>
      <c r="F19" s="237"/>
      <c r="G19" s="238"/>
      <c r="H19" s="239">
        <f>H17</f>
        <v>7</v>
      </c>
      <c r="I19" s="377"/>
      <c r="J19" s="244">
        <f>IF('対戦表入力用'!F19="",0,'対戦表入力用'!F19)</f>
        <v>0</v>
      </c>
      <c r="K19" s="241" t="s">
        <v>40</v>
      </c>
      <c r="L19" s="245">
        <f>IF('対戦表入力用'!J19="",0,'対戦表入力用'!J19)</f>
        <v>0</v>
      </c>
      <c r="M19" s="243">
        <f>M17</f>
        <v>9</v>
      </c>
      <c r="N19" s="377"/>
      <c r="O19" s="218"/>
      <c r="P19" s="237"/>
      <c r="Q19" s="238"/>
      <c r="R19" s="239">
        <f>R17</f>
        <v>6</v>
      </c>
      <c r="S19" s="377"/>
      <c r="T19" s="244">
        <f>IF('対戦表入力用'!O19="",0,'対戦表入力用'!O19)</f>
        <v>0</v>
      </c>
      <c r="U19" s="241" t="s">
        <v>21</v>
      </c>
      <c r="V19" s="245">
        <f>IF('対戦表入力用'!S19="",0,'対戦表入力用'!S19)</f>
        <v>0</v>
      </c>
    </row>
    <row r="20" spans="1:22" ht="10.5" customHeight="1">
      <c r="A20" s="342" t="s">
        <v>33</v>
      </c>
      <c r="B20" s="387" t="s">
        <v>27</v>
      </c>
      <c r="C20" s="246">
        <f>'対戦表入力用'!D20</f>
        <v>1</v>
      </c>
      <c r="D20" s="380" t="str">
        <f>VLOOKUP(C20,[0]!リーグ,2)</f>
        <v>ブラックベリー</v>
      </c>
      <c r="E20" s="247">
        <f>IF(C20&gt;H20,G21,E21)</f>
        <v>2</v>
      </c>
      <c r="F20" s="248">
        <f>IF(C20&gt;H20,H20*100+C20,C20*100+H20)</f>
        <v>105</v>
      </c>
      <c r="G20" s="249">
        <f>IF(C20&gt;H20,E21,G21)</f>
        <v>0</v>
      </c>
      <c r="H20" s="250">
        <f>'対戦表入力用'!K20</f>
        <v>5</v>
      </c>
      <c r="I20" s="380" t="str">
        <f>VLOOKUP(H20,リーグ,2)</f>
        <v>ミント</v>
      </c>
      <c r="J20" s="433">
        <f>IF('対戦表入力用'!F20="",0,'対戦表入力用'!F20)</f>
        <v>21</v>
      </c>
      <c r="K20" s="248" t="s">
        <v>40</v>
      </c>
      <c r="L20" s="434">
        <f>IF('対戦表入力用'!J20="",0,'対戦表入力用'!J20)</f>
        <v>19</v>
      </c>
      <c r="M20" s="253">
        <f>'対戦表入力用'!M20</f>
        <v>2</v>
      </c>
      <c r="N20" s="380" t="str">
        <f>VLOOKUP(M20,リーグ,2)</f>
        <v>イクシーズ</v>
      </c>
      <c r="O20" s="247">
        <f>IF(M20&gt;R20,Q21,O21)</f>
        <v>2</v>
      </c>
      <c r="P20" s="248">
        <f>IF(M20&gt;R20,R20*100+M20,M20*100+R20)</f>
        <v>204</v>
      </c>
      <c r="Q20" s="249">
        <f>IF(M20&gt;R20,O21,Q21)</f>
        <v>0</v>
      </c>
      <c r="R20" s="250">
        <f>'対戦表入力用'!T20</f>
        <v>4</v>
      </c>
      <c r="S20" s="380" t="str">
        <f>VLOOKUP(R20,リーグ,2)</f>
        <v>すみれ</v>
      </c>
      <c r="T20" s="433">
        <f>IF('対戦表入力用'!O20="",0,'対戦表入力用'!O20)</f>
        <v>21</v>
      </c>
      <c r="U20" s="248" t="s">
        <v>21</v>
      </c>
      <c r="V20" s="434">
        <f>IF('対戦表入力用'!S20="",0,'対戦表入力用'!S20)</f>
        <v>14</v>
      </c>
    </row>
    <row r="21" spans="1:22" ht="10.5" customHeight="1">
      <c r="A21" s="342"/>
      <c r="B21" s="347"/>
      <c r="C21" s="246">
        <f>C20</f>
        <v>1</v>
      </c>
      <c r="D21" s="380"/>
      <c r="E21" s="254">
        <f>IF('対戦表入力用'!G21="",0,'対戦表入力用'!G21)</f>
        <v>2</v>
      </c>
      <c r="F21" s="255" t="s">
        <v>28</v>
      </c>
      <c r="G21" s="256">
        <f>IF('対戦表入力用'!I21="",0,'対戦表入力用'!I21)</f>
        <v>0</v>
      </c>
      <c r="H21" s="250">
        <f>H20</f>
        <v>5</v>
      </c>
      <c r="I21" s="380"/>
      <c r="J21" s="433">
        <f>IF('対戦表入力用'!F21="",0,'対戦表入力用'!F21)</f>
        <v>21</v>
      </c>
      <c r="K21" s="248" t="s">
        <v>40</v>
      </c>
      <c r="L21" s="434">
        <f>IF('対戦表入力用'!J21="",0,'対戦表入力用'!J21)</f>
        <v>18</v>
      </c>
      <c r="M21" s="253">
        <f>M20</f>
        <v>2</v>
      </c>
      <c r="N21" s="380"/>
      <c r="O21" s="254">
        <f>IF('対戦表入力用'!P21="",0,'対戦表入力用'!P21)</f>
        <v>2</v>
      </c>
      <c r="P21" s="255" t="s">
        <v>28</v>
      </c>
      <c r="Q21" s="256">
        <f>IF('対戦表入力用'!R21="",0,'対戦表入力用'!R21)</f>
        <v>0</v>
      </c>
      <c r="R21" s="250">
        <f>R20</f>
        <v>4</v>
      </c>
      <c r="S21" s="380"/>
      <c r="T21" s="433">
        <f>IF('対戦表入力用'!O21="",0,'対戦表入力用'!O21)</f>
        <v>21</v>
      </c>
      <c r="U21" s="248" t="s">
        <v>21</v>
      </c>
      <c r="V21" s="434">
        <f>IF('対戦表入力用'!S21="",0,'対戦表入力用'!S21)</f>
        <v>12</v>
      </c>
    </row>
    <row r="22" spans="1:22" ht="10.5" customHeight="1">
      <c r="A22" s="2"/>
      <c r="B22" s="388"/>
      <c r="C22" s="257">
        <f>C20</f>
        <v>1</v>
      </c>
      <c r="D22" s="381"/>
      <c r="E22" s="258"/>
      <c r="F22" s="259"/>
      <c r="G22" s="260"/>
      <c r="H22" s="261">
        <f>H20</f>
        <v>5</v>
      </c>
      <c r="I22" s="381"/>
      <c r="J22" s="435">
        <f>IF('対戦表入力用'!F22="",0,'対戦表入力用'!F22)</f>
        <v>0</v>
      </c>
      <c r="K22" s="263" t="s">
        <v>40</v>
      </c>
      <c r="L22" s="436">
        <f>IF('対戦表入力用'!J22="",0,'対戦表入力用'!J22)</f>
        <v>0</v>
      </c>
      <c r="M22" s="265">
        <f>M20</f>
        <v>2</v>
      </c>
      <c r="N22" s="381"/>
      <c r="O22" s="258"/>
      <c r="P22" s="259"/>
      <c r="Q22" s="260"/>
      <c r="R22" s="261">
        <f>R20</f>
        <v>4</v>
      </c>
      <c r="S22" s="381"/>
      <c r="T22" s="435">
        <f>IF('対戦表入力用'!O22="",0,'対戦表入力用'!O22)</f>
        <v>0</v>
      </c>
      <c r="U22" s="263" t="s">
        <v>21</v>
      </c>
      <c r="V22" s="436">
        <f>IF('対戦表入力用'!S22="",0,'対戦表入力用'!S22)</f>
        <v>0</v>
      </c>
    </row>
    <row r="23" spans="1:22" ht="10.5" customHeight="1">
      <c r="A23" s="340">
        <f>'対戦表入力用'!B23</f>
        <v>40456</v>
      </c>
      <c r="B23" s="358" t="s">
        <v>26</v>
      </c>
      <c r="C23" s="219">
        <f>'対戦表入力用'!D23</f>
        <v>7</v>
      </c>
      <c r="D23" s="375" t="str">
        <f>VLOOKUP(C23,[0]!リーグ,2)</f>
        <v>オリーブ</v>
      </c>
      <c r="E23" s="220">
        <f>IF(C23&gt;H23,G24,E24)</f>
        <v>1</v>
      </c>
      <c r="F23" s="221">
        <f>IF(C23&gt;H23,H23*100+C23,C23*100+H23)</f>
        <v>607</v>
      </c>
      <c r="G23" s="222">
        <f>IF(C23&gt;H23,E24,G24)</f>
        <v>2</v>
      </c>
      <c r="H23" s="223">
        <f>'対戦表入力用'!K23</f>
        <v>6</v>
      </c>
      <c r="I23" s="375" t="str">
        <f>VLOOKUP(H23,リーグ,2)</f>
        <v>ポラリス</v>
      </c>
      <c r="J23" s="224">
        <f>IF('対戦表入力用'!F23="",0,'対戦表入力用'!F23)</f>
        <v>18</v>
      </c>
      <c r="K23" s="221" t="s">
        <v>40</v>
      </c>
      <c r="L23" s="225">
        <f>IF('対戦表入力用'!J23="",0,'対戦表入力用'!J23)</f>
        <v>21</v>
      </c>
      <c r="M23" s="226">
        <f>'対戦表入力用'!M23</f>
        <v>8</v>
      </c>
      <c r="N23" s="375" t="str">
        <f>VLOOKUP(M23,リーグ,2)</f>
        <v>フレンド</v>
      </c>
      <c r="O23" s="220">
        <f>IF(M23&gt;R23,Q24,O24)</f>
        <v>0</v>
      </c>
      <c r="P23" s="221">
        <f>IF(M23&gt;R23,R23*100+M23,M23*100+R23)</f>
        <v>508</v>
      </c>
      <c r="Q23" s="222">
        <f>IF(M23&gt;R23,O24,Q24)</f>
        <v>2</v>
      </c>
      <c r="R23" s="223">
        <f>'対戦表入力用'!T23</f>
        <v>5</v>
      </c>
      <c r="S23" s="375" t="str">
        <f>VLOOKUP(R23,リーグ,2)</f>
        <v>ミント</v>
      </c>
      <c r="T23" s="224">
        <f>IF('対戦表入力用'!O23="",0,'対戦表入力用'!O23)</f>
        <v>21</v>
      </c>
      <c r="U23" s="221" t="s">
        <v>21</v>
      </c>
      <c r="V23" s="225">
        <f>IF('対戦表入力用'!S23="",0,'対戦表入力用'!S23)</f>
        <v>13</v>
      </c>
    </row>
    <row r="24" spans="1:22" ht="10.5" customHeight="1">
      <c r="A24" s="341"/>
      <c r="B24" s="344"/>
      <c r="C24" s="227">
        <f>C23</f>
        <v>7</v>
      </c>
      <c r="D24" s="376"/>
      <c r="E24" s="228">
        <f>IF('対戦表入力用'!G24="",0,'対戦表入力用'!G24)</f>
        <v>2</v>
      </c>
      <c r="F24" s="229" t="s">
        <v>28</v>
      </c>
      <c r="G24" s="230">
        <f>IF('対戦表入力用'!I24="",0,'対戦表入力用'!I24)</f>
        <v>1</v>
      </c>
      <c r="H24" s="231">
        <f>H23</f>
        <v>6</v>
      </c>
      <c r="I24" s="376"/>
      <c r="J24" s="232">
        <f>IF('対戦表入力用'!F24="",0,'対戦表入力用'!F24)</f>
        <v>21</v>
      </c>
      <c r="K24" s="233" t="s">
        <v>40</v>
      </c>
      <c r="L24" s="234">
        <f>IF('対戦表入力用'!J24="",0,'対戦表入力用'!J24)</f>
        <v>6</v>
      </c>
      <c r="M24" s="235">
        <f>M23</f>
        <v>8</v>
      </c>
      <c r="N24" s="376"/>
      <c r="O24" s="228">
        <f>IF('対戦表入力用'!P24="",0,'対戦表入力用'!P24)</f>
        <v>2</v>
      </c>
      <c r="P24" s="229" t="s">
        <v>28</v>
      </c>
      <c r="Q24" s="230">
        <f>IF('対戦表入力用'!R24="",0,'対戦表入力用'!R24)</f>
        <v>0</v>
      </c>
      <c r="R24" s="231">
        <f>R23</f>
        <v>5</v>
      </c>
      <c r="S24" s="376"/>
      <c r="T24" s="232">
        <f>IF('対戦表入力用'!O24="",0,'対戦表入力用'!O24)</f>
        <v>21</v>
      </c>
      <c r="U24" s="233" t="s">
        <v>21</v>
      </c>
      <c r="V24" s="234">
        <f>IF('対戦表入力用'!S24="",0,'対戦表入力用'!S24)</f>
        <v>8</v>
      </c>
    </row>
    <row r="25" spans="1:22" ht="10.5" customHeight="1">
      <c r="A25" s="341"/>
      <c r="B25" s="344"/>
      <c r="C25" s="236">
        <f>C23</f>
        <v>7</v>
      </c>
      <c r="D25" s="377"/>
      <c r="E25" s="218"/>
      <c r="F25" s="237"/>
      <c r="G25" s="238"/>
      <c r="H25" s="239">
        <f>H23</f>
        <v>6</v>
      </c>
      <c r="I25" s="377"/>
      <c r="J25" s="244">
        <f>IF('対戦表入力用'!F25="",0,'対戦表入力用'!F25)</f>
        <v>15</v>
      </c>
      <c r="K25" s="241" t="s">
        <v>40</v>
      </c>
      <c r="L25" s="245">
        <f>IF('対戦表入力用'!J25="",0,'対戦表入力用'!J25)</f>
        <v>10</v>
      </c>
      <c r="M25" s="243">
        <f>M23</f>
        <v>8</v>
      </c>
      <c r="N25" s="377"/>
      <c r="O25" s="218"/>
      <c r="P25" s="237"/>
      <c r="Q25" s="238"/>
      <c r="R25" s="239">
        <f>R23</f>
        <v>5</v>
      </c>
      <c r="S25" s="377"/>
      <c r="T25" s="244">
        <f>IF('対戦表入力用'!O25="",0,'対戦表入力用'!O25)</f>
        <v>0</v>
      </c>
      <c r="U25" s="241" t="s">
        <v>21</v>
      </c>
      <c r="V25" s="245">
        <f>IF('対戦表入力用'!S25="",0,'対戦表入力用'!S25)</f>
        <v>0</v>
      </c>
    </row>
    <row r="26" spans="1:22" ht="10.5" customHeight="1">
      <c r="A26" s="342" t="s">
        <v>33</v>
      </c>
      <c r="B26" s="387" t="s">
        <v>27</v>
      </c>
      <c r="C26" s="246">
        <f>'対戦表入力用'!D26</f>
        <v>9</v>
      </c>
      <c r="D26" s="380" t="str">
        <f>VLOOKUP(C26,[0]!リーグ,2)</f>
        <v>アクア</v>
      </c>
      <c r="E26" s="247">
        <f>IF(C26&gt;H26,G27,E27)</f>
        <v>1</v>
      </c>
      <c r="F26" s="248">
        <f>IF(C26&gt;H26,H26*100+C26,C26*100+H26)</f>
        <v>409</v>
      </c>
      <c r="G26" s="249">
        <f>IF(C26&gt;H26,E27,G27)</f>
        <v>2</v>
      </c>
      <c r="H26" s="250">
        <f>'対戦表入力用'!K26</f>
        <v>4</v>
      </c>
      <c r="I26" s="380" t="str">
        <f>VLOOKUP(H26,リーグ,2)</f>
        <v>すみれ</v>
      </c>
      <c r="J26" s="433">
        <f>IF('対戦表入力用'!F26="",0,'対戦表入力用'!F26)</f>
        <v>22</v>
      </c>
      <c r="K26" s="248" t="s">
        <v>40</v>
      </c>
      <c r="L26" s="434">
        <f>IF('対戦表入力用'!J26="",0,'対戦表入力用'!J26)</f>
        <v>20</v>
      </c>
      <c r="M26" s="253">
        <f>'対戦表入力用'!M26</f>
        <v>1</v>
      </c>
      <c r="N26" s="380" t="str">
        <f>VLOOKUP(M26,リーグ,2)</f>
        <v>ブラックベリー</v>
      </c>
      <c r="O26" s="247">
        <f>IF(M26&gt;R26,Q27,O27)</f>
        <v>1</v>
      </c>
      <c r="P26" s="248">
        <f>IF(M26&gt;R26,R26*100+M26,M26*100+R26)</f>
        <v>103</v>
      </c>
      <c r="Q26" s="249">
        <f>IF(M26&gt;R26,O27,Q27)</f>
        <v>2</v>
      </c>
      <c r="R26" s="250">
        <f>'対戦表入力用'!T26</f>
        <v>3</v>
      </c>
      <c r="S26" s="380" t="str">
        <f>VLOOKUP(R26,リーグ,2)</f>
        <v>ハッピー</v>
      </c>
      <c r="T26" s="433">
        <f>IF('対戦表入力用'!O26="",0,'対戦表入力用'!O26)</f>
        <v>5</v>
      </c>
      <c r="U26" s="248" t="s">
        <v>21</v>
      </c>
      <c r="V26" s="434">
        <f>IF('対戦表入力用'!S26="",0,'対戦表入力用'!S26)</f>
        <v>21</v>
      </c>
    </row>
    <row r="27" spans="1:22" ht="10.5" customHeight="1">
      <c r="A27" s="342"/>
      <c r="B27" s="347"/>
      <c r="C27" s="246">
        <f>C26</f>
        <v>9</v>
      </c>
      <c r="D27" s="380"/>
      <c r="E27" s="254">
        <f>IF('対戦表入力用'!G27="",0,'対戦表入力用'!G27)</f>
        <v>2</v>
      </c>
      <c r="F27" s="255" t="s">
        <v>28</v>
      </c>
      <c r="G27" s="256">
        <f>IF('対戦表入力用'!I27="",0,'対戦表入力用'!I27)</f>
        <v>1</v>
      </c>
      <c r="H27" s="250">
        <f>H26</f>
        <v>4</v>
      </c>
      <c r="I27" s="380"/>
      <c r="J27" s="433">
        <f>IF('対戦表入力用'!F27="",0,'対戦表入力用'!F27)</f>
        <v>12</v>
      </c>
      <c r="K27" s="248" t="s">
        <v>40</v>
      </c>
      <c r="L27" s="434">
        <f>IF('対戦表入力用'!J27="",0,'対戦表入力用'!J27)</f>
        <v>21</v>
      </c>
      <c r="M27" s="253">
        <f>M26</f>
        <v>1</v>
      </c>
      <c r="N27" s="380"/>
      <c r="O27" s="254">
        <f>IF('対戦表入力用'!P27="",0,'対戦表入力用'!P27)</f>
        <v>1</v>
      </c>
      <c r="P27" s="255" t="s">
        <v>28</v>
      </c>
      <c r="Q27" s="256">
        <f>IF('対戦表入力用'!R27="",0,'対戦表入力用'!R27)</f>
        <v>2</v>
      </c>
      <c r="R27" s="250">
        <f>R26</f>
        <v>3</v>
      </c>
      <c r="S27" s="380"/>
      <c r="T27" s="433">
        <f>IF('対戦表入力用'!O27="",0,'対戦表入力用'!O27)</f>
        <v>21</v>
      </c>
      <c r="U27" s="248" t="s">
        <v>21</v>
      </c>
      <c r="V27" s="434">
        <f>IF('対戦表入力用'!S27="",0,'対戦表入力用'!S27)</f>
        <v>17</v>
      </c>
    </row>
    <row r="28" spans="1:22" ht="10.5" customHeight="1">
      <c r="A28" s="2"/>
      <c r="B28" s="388"/>
      <c r="C28" s="257">
        <f>C26</f>
        <v>9</v>
      </c>
      <c r="D28" s="381"/>
      <c r="E28" s="258"/>
      <c r="F28" s="259"/>
      <c r="G28" s="260"/>
      <c r="H28" s="261">
        <f>H26</f>
        <v>4</v>
      </c>
      <c r="I28" s="381"/>
      <c r="J28" s="435">
        <f>IF('対戦表入力用'!F28="",0,'対戦表入力用'!F28)</f>
        <v>15</v>
      </c>
      <c r="K28" s="263" t="s">
        <v>40</v>
      </c>
      <c r="L28" s="436">
        <f>IF('対戦表入力用'!J28="",0,'対戦表入力用'!J28)</f>
        <v>10</v>
      </c>
      <c r="M28" s="265">
        <f>M26</f>
        <v>1</v>
      </c>
      <c r="N28" s="381"/>
      <c r="O28" s="258"/>
      <c r="P28" s="259"/>
      <c r="Q28" s="260"/>
      <c r="R28" s="261">
        <f>R26</f>
        <v>3</v>
      </c>
      <c r="S28" s="381"/>
      <c r="T28" s="435">
        <f>IF('対戦表入力用'!O28="",0,'対戦表入力用'!O28)</f>
        <v>14</v>
      </c>
      <c r="U28" s="263" t="s">
        <v>21</v>
      </c>
      <c r="V28" s="436">
        <f>IF('対戦表入力用'!S28="",0,'対戦表入力用'!S28)</f>
        <v>15</v>
      </c>
    </row>
    <row r="29" spans="1:22" ht="10.5" customHeight="1">
      <c r="A29" s="340">
        <f>'対戦表入力用'!B29</f>
        <v>40463</v>
      </c>
      <c r="B29" s="358" t="s">
        <v>26</v>
      </c>
      <c r="C29" s="219">
        <f>'対戦表入力用'!D29</f>
        <v>6</v>
      </c>
      <c r="D29" s="375" t="str">
        <f>VLOOKUP(C29,[0]!リーグ,2)</f>
        <v>ポラリス</v>
      </c>
      <c r="E29" s="220">
        <f>IF(C29&gt;H29,G30,E30)</f>
        <v>1</v>
      </c>
      <c r="F29" s="221">
        <f>IF(C29&gt;H29,H29*100+C29,C29*100+H29)</f>
        <v>506</v>
      </c>
      <c r="G29" s="222">
        <f>IF(C29&gt;H29,E30,G30)</f>
        <v>2</v>
      </c>
      <c r="H29" s="223">
        <f>'対戦表入力用'!K29</f>
        <v>5</v>
      </c>
      <c r="I29" s="375" t="str">
        <f>VLOOKUP(H29,リーグ,2)</f>
        <v>ミント</v>
      </c>
      <c r="J29" s="224">
        <f>IF('対戦表入力用'!F29="",0,'対戦表入力用'!F29)</f>
        <v>15</v>
      </c>
      <c r="K29" s="221" t="s">
        <v>40</v>
      </c>
      <c r="L29" s="225">
        <f>IF('対戦表入力用'!J29="",0,'対戦表入力用'!J29)</f>
        <v>21</v>
      </c>
      <c r="M29" s="226">
        <f>'対戦表入力用'!M29</f>
        <v>7</v>
      </c>
      <c r="N29" s="375" t="str">
        <f>VLOOKUP(M29,リーグ,2)</f>
        <v>オリーブ</v>
      </c>
      <c r="O29" s="220">
        <f>IF(M29&gt;R29,Q30,O30)</f>
        <v>2</v>
      </c>
      <c r="P29" s="221">
        <f>IF(M29&gt;R29,R29*100+M29,M29*100+R29)</f>
        <v>407</v>
      </c>
      <c r="Q29" s="222">
        <f>IF(M29&gt;R29,O30,Q30)</f>
        <v>0</v>
      </c>
      <c r="R29" s="223">
        <f>'対戦表入力用'!T29</f>
        <v>4</v>
      </c>
      <c r="S29" s="375" t="str">
        <f>VLOOKUP(R29,リーグ,2)</f>
        <v>すみれ</v>
      </c>
      <c r="T29" s="224">
        <f>IF('対戦表入力用'!O29="",0,'対戦表入力用'!O29)</f>
        <v>16</v>
      </c>
      <c r="U29" s="221" t="s">
        <v>21</v>
      </c>
      <c r="V29" s="225">
        <f>IF('対戦表入力用'!S29="",0,'対戦表入力用'!S29)</f>
        <v>21</v>
      </c>
    </row>
    <row r="30" spans="1:22" ht="10.5" customHeight="1">
      <c r="A30" s="341"/>
      <c r="B30" s="344"/>
      <c r="C30" s="227">
        <f>C29</f>
        <v>6</v>
      </c>
      <c r="D30" s="376"/>
      <c r="E30" s="228">
        <f>IF('対戦表入力用'!G30="",0,'対戦表入力用'!G30)</f>
        <v>2</v>
      </c>
      <c r="F30" s="229" t="s">
        <v>28</v>
      </c>
      <c r="G30" s="230">
        <f>IF('対戦表入力用'!I30="",0,'対戦表入力用'!I30)</f>
        <v>1</v>
      </c>
      <c r="H30" s="231">
        <f>H29</f>
        <v>5</v>
      </c>
      <c r="I30" s="376"/>
      <c r="J30" s="232">
        <f>IF('対戦表入力用'!F30="",0,'対戦表入力用'!F30)</f>
        <v>21</v>
      </c>
      <c r="K30" s="233" t="s">
        <v>40</v>
      </c>
      <c r="L30" s="234">
        <f>IF('対戦表入力用'!J30="",0,'対戦表入力用'!J30)</f>
        <v>12</v>
      </c>
      <c r="M30" s="235">
        <f>M29</f>
        <v>7</v>
      </c>
      <c r="N30" s="376"/>
      <c r="O30" s="228">
        <f>IF('対戦表入力用'!P30="",0,'対戦表入力用'!P30)</f>
        <v>0</v>
      </c>
      <c r="P30" s="229" t="s">
        <v>28</v>
      </c>
      <c r="Q30" s="230">
        <f>IF('対戦表入力用'!R30="",0,'対戦表入力用'!R30)</f>
        <v>2</v>
      </c>
      <c r="R30" s="231">
        <f>R29</f>
        <v>4</v>
      </c>
      <c r="S30" s="376"/>
      <c r="T30" s="232">
        <f>IF('対戦表入力用'!O30="",0,'対戦表入力用'!O30)</f>
        <v>18</v>
      </c>
      <c r="U30" s="233" t="s">
        <v>21</v>
      </c>
      <c r="V30" s="234">
        <f>IF('対戦表入力用'!S30="",0,'対戦表入力用'!S30)</f>
        <v>21</v>
      </c>
    </row>
    <row r="31" spans="1:22" ht="10.5" customHeight="1">
      <c r="A31" s="341"/>
      <c r="B31" s="344"/>
      <c r="C31" s="236">
        <f>C29</f>
        <v>6</v>
      </c>
      <c r="D31" s="377"/>
      <c r="E31" s="218"/>
      <c r="F31" s="237"/>
      <c r="G31" s="238"/>
      <c r="H31" s="239">
        <f>H29</f>
        <v>5</v>
      </c>
      <c r="I31" s="377"/>
      <c r="J31" s="244">
        <f>IF('対戦表入力用'!F31="",0,'対戦表入力用'!F31)</f>
        <v>15</v>
      </c>
      <c r="K31" s="241" t="s">
        <v>40</v>
      </c>
      <c r="L31" s="245">
        <f>IF('対戦表入力用'!J31="",0,'対戦表入力用'!J31)</f>
        <v>8</v>
      </c>
      <c r="M31" s="243">
        <f>M29</f>
        <v>7</v>
      </c>
      <c r="N31" s="377"/>
      <c r="O31" s="218"/>
      <c r="P31" s="237"/>
      <c r="Q31" s="238"/>
      <c r="R31" s="239">
        <f>R29</f>
        <v>4</v>
      </c>
      <c r="S31" s="377"/>
      <c r="T31" s="244">
        <f>IF('対戦表入力用'!O31="",0,'対戦表入力用'!O31)</f>
        <v>0</v>
      </c>
      <c r="U31" s="241" t="s">
        <v>21</v>
      </c>
      <c r="V31" s="245">
        <f>IF('対戦表入力用'!S31="",0,'対戦表入力用'!S31)</f>
        <v>0</v>
      </c>
    </row>
    <row r="32" spans="1:22" ht="10.5" customHeight="1">
      <c r="A32" s="342" t="s">
        <v>33</v>
      </c>
      <c r="B32" s="387" t="s">
        <v>27</v>
      </c>
      <c r="C32" s="246">
        <f>'対戦表入力用'!D32</f>
        <v>8</v>
      </c>
      <c r="D32" s="380" t="str">
        <f>VLOOKUP(C32,[0]!リーグ,2)</f>
        <v>フレンド</v>
      </c>
      <c r="E32" s="247">
        <f>IF(C32&gt;H32,G33,E33)</f>
        <v>2</v>
      </c>
      <c r="F32" s="248">
        <f>IF(C32&gt;H32,H32*100+C32,C32*100+H32)</f>
        <v>308</v>
      </c>
      <c r="G32" s="249">
        <f>IF(C32&gt;H32,E33,G33)</f>
        <v>0</v>
      </c>
      <c r="H32" s="250">
        <f>'対戦表入力用'!K32</f>
        <v>3</v>
      </c>
      <c r="I32" s="380" t="str">
        <f>VLOOKUP(H32,リーグ,2)</f>
        <v>ハッピー</v>
      </c>
      <c r="J32" s="433">
        <f>IF('対戦表入力用'!F32="",0,'対戦表入力用'!F32)</f>
        <v>19</v>
      </c>
      <c r="K32" s="248" t="s">
        <v>40</v>
      </c>
      <c r="L32" s="434">
        <f>IF('対戦表入力用'!J32="",0,'対戦表入力用'!J32)</f>
        <v>21</v>
      </c>
      <c r="M32" s="253">
        <f>'対戦表入力用'!M32</f>
        <v>9</v>
      </c>
      <c r="N32" s="380" t="str">
        <f>VLOOKUP(M32,リーグ,2)</f>
        <v>アクア</v>
      </c>
      <c r="O32" s="247">
        <f>IF(M32&gt;R32,Q33,O33)</f>
        <v>2</v>
      </c>
      <c r="P32" s="248">
        <f>IF(M32&gt;R32,R32*100+M32,M32*100+R32)</f>
        <v>209</v>
      </c>
      <c r="Q32" s="249">
        <f>IF(M32&gt;R32,O33,Q33)</f>
        <v>1</v>
      </c>
      <c r="R32" s="250">
        <f>'対戦表入力用'!T32</f>
        <v>2</v>
      </c>
      <c r="S32" s="380" t="str">
        <f>VLOOKUP(R32,リーグ,2)</f>
        <v>イクシーズ</v>
      </c>
      <c r="T32" s="433">
        <f>IF('対戦表入力用'!O32="",0,'対戦表入力用'!O32)</f>
        <v>21</v>
      </c>
      <c r="U32" s="248" t="s">
        <v>21</v>
      </c>
      <c r="V32" s="434">
        <f>IF('対戦表入力用'!S32="",0,'対戦表入力用'!S32)</f>
        <v>18</v>
      </c>
    </row>
    <row r="33" spans="1:22" ht="10.5" customHeight="1">
      <c r="A33" s="342"/>
      <c r="B33" s="347"/>
      <c r="C33" s="246">
        <f>C32</f>
        <v>8</v>
      </c>
      <c r="D33" s="380"/>
      <c r="E33" s="254">
        <f>IF('対戦表入力用'!G33="",0,'対戦表入力用'!G33)</f>
        <v>0</v>
      </c>
      <c r="F33" s="255" t="s">
        <v>28</v>
      </c>
      <c r="G33" s="256">
        <f>IF('対戦表入力用'!I33="",0,'対戦表入力用'!I33)</f>
        <v>2</v>
      </c>
      <c r="H33" s="250">
        <f>H32</f>
        <v>3</v>
      </c>
      <c r="I33" s="380"/>
      <c r="J33" s="433">
        <f>IF('対戦表入力用'!F33="",0,'対戦表入力用'!F33)</f>
        <v>4</v>
      </c>
      <c r="K33" s="248" t="s">
        <v>40</v>
      </c>
      <c r="L33" s="434">
        <f>IF('対戦表入力用'!J33="",0,'対戦表入力用'!J33)</f>
        <v>21</v>
      </c>
      <c r="M33" s="253">
        <f>M32</f>
        <v>9</v>
      </c>
      <c r="N33" s="380"/>
      <c r="O33" s="254">
        <f>IF('対戦表入力用'!P33="",0,'対戦表入力用'!P33)</f>
        <v>1</v>
      </c>
      <c r="P33" s="255" t="s">
        <v>28</v>
      </c>
      <c r="Q33" s="256">
        <f>IF('対戦表入力用'!R33="",0,'対戦表入力用'!R33)</f>
        <v>2</v>
      </c>
      <c r="R33" s="250">
        <f>R32</f>
        <v>2</v>
      </c>
      <c r="S33" s="380"/>
      <c r="T33" s="433">
        <f>IF('対戦表入力用'!O33="",0,'対戦表入力用'!O33)</f>
        <v>19</v>
      </c>
      <c r="U33" s="248" t="s">
        <v>21</v>
      </c>
      <c r="V33" s="434">
        <f>IF('対戦表入力用'!S33="",0,'対戦表入力用'!S33)</f>
        <v>21</v>
      </c>
    </row>
    <row r="34" spans="1:22" ht="10.5" customHeight="1">
      <c r="A34" s="2"/>
      <c r="B34" s="388"/>
      <c r="C34" s="257">
        <f>C32</f>
        <v>8</v>
      </c>
      <c r="D34" s="381"/>
      <c r="E34" s="258"/>
      <c r="F34" s="259"/>
      <c r="G34" s="260"/>
      <c r="H34" s="261">
        <f>H32</f>
        <v>3</v>
      </c>
      <c r="I34" s="381"/>
      <c r="J34" s="435">
        <f>IF('対戦表入力用'!F34="",0,'対戦表入力用'!F34)</f>
        <v>0</v>
      </c>
      <c r="K34" s="263" t="s">
        <v>40</v>
      </c>
      <c r="L34" s="436">
        <f>IF('対戦表入力用'!J34="",0,'対戦表入力用'!J34)</f>
        <v>0</v>
      </c>
      <c r="M34" s="265">
        <f>M32</f>
        <v>9</v>
      </c>
      <c r="N34" s="381"/>
      <c r="O34" s="258"/>
      <c r="P34" s="259"/>
      <c r="Q34" s="260"/>
      <c r="R34" s="261">
        <f>R32</f>
        <v>2</v>
      </c>
      <c r="S34" s="381"/>
      <c r="T34" s="435">
        <f>IF('対戦表入力用'!O34="",0,'対戦表入力用'!O34)</f>
        <v>10</v>
      </c>
      <c r="U34" s="263" t="s">
        <v>21</v>
      </c>
      <c r="V34" s="436">
        <f>IF('対戦表入力用'!S34="",0,'対戦表入力用'!S34)</f>
        <v>15</v>
      </c>
    </row>
    <row r="35" spans="1:22" ht="10.5" customHeight="1">
      <c r="A35" s="340">
        <f>'対戦表入力用'!B35</f>
        <v>40477</v>
      </c>
      <c r="B35" s="358" t="s">
        <v>26</v>
      </c>
      <c r="C35" s="219">
        <f>'対戦表入力用'!D35</f>
        <v>5</v>
      </c>
      <c r="D35" s="375" t="str">
        <f>VLOOKUP(C35,[0]!リーグ,2)</f>
        <v>ミント</v>
      </c>
      <c r="E35" s="220">
        <f>IF(C35&gt;H35,G36,E36)</f>
        <v>2</v>
      </c>
      <c r="F35" s="221">
        <f>IF(C35&gt;H35,H35*100+C35,C35*100+H35)</f>
        <v>405</v>
      </c>
      <c r="G35" s="222">
        <f>IF(C35&gt;H35,E36,G36)</f>
        <v>0</v>
      </c>
      <c r="H35" s="223">
        <f>'対戦表入力用'!K35</f>
        <v>4</v>
      </c>
      <c r="I35" s="375" t="str">
        <f>VLOOKUP(H35,リーグ,2)</f>
        <v>すみれ</v>
      </c>
      <c r="J35" s="224">
        <f>IF('対戦表入力用'!F35="",0,'対戦表入力用'!F35)</f>
        <v>19</v>
      </c>
      <c r="K35" s="221" t="s">
        <v>40</v>
      </c>
      <c r="L35" s="225">
        <f>IF('対戦表入力用'!J35="",0,'対戦表入力用'!J35)</f>
        <v>21</v>
      </c>
      <c r="M35" s="226">
        <f>'対戦表入力用'!M35</f>
        <v>6</v>
      </c>
      <c r="N35" s="375" t="str">
        <f>VLOOKUP(M35,リーグ,2)</f>
        <v>ポラリス</v>
      </c>
      <c r="O35" s="220">
        <f>IF(M35&gt;R35,Q36,O36)</f>
        <v>2</v>
      </c>
      <c r="P35" s="221">
        <f>IF(M35&gt;R35,R35*100+M35,M35*100+R35)</f>
        <v>306</v>
      </c>
      <c r="Q35" s="222">
        <f>IF(M35&gt;R35,O36,Q36)</f>
        <v>0</v>
      </c>
      <c r="R35" s="223">
        <f>'対戦表入力用'!T35</f>
        <v>3</v>
      </c>
      <c r="S35" s="375" t="str">
        <f>VLOOKUP(R35,リーグ,2)</f>
        <v>ハッピー</v>
      </c>
      <c r="T35" s="224">
        <f>IF('対戦表入力用'!O35="",0,'対戦表入力用'!O35)</f>
        <v>12</v>
      </c>
      <c r="U35" s="221" t="s">
        <v>21</v>
      </c>
      <c r="V35" s="225">
        <f>IF('対戦表入力用'!S35="",0,'対戦表入力用'!S35)</f>
        <v>21</v>
      </c>
    </row>
    <row r="36" spans="1:22" ht="10.5" customHeight="1">
      <c r="A36" s="341"/>
      <c r="B36" s="344"/>
      <c r="C36" s="227">
        <f>C35</f>
        <v>5</v>
      </c>
      <c r="D36" s="376"/>
      <c r="E36" s="228">
        <f>IF('対戦表入力用'!G36="",0,'対戦表入力用'!G36)</f>
        <v>0</v>
      </c>
      <c r="F36" s="229" t="s">
        <v>28</v>
      </c>
      <c r="G36" s="230">
        <f>IF('対戦表入力用'!I36="",0,'対戦表入力用'!I36)</f>
        <v>2</v>
      </c>
      <c r="H36" s="231">
        <f>H35</f>
        <v>4</v>
      </c>
      <c r="I36" s="376"/>
      <c r="J36" s="232">
        <f>IF('対戦表入力用'!F36="",0,'対戦表入力用'!F36)</f>
        <v>10</v>
      </c>
      <c r="K36" s="233" t="s">
        <v>40</v>
      </c>
      <c r="L36" s="234">
        <f>IF('対戦表入力用'!J36="",0,'対戦表入力用'!J36)</f>
        <v>21</v>
      </c>
      <c r="M36" s="235">
        <f>M35</f>
        <v>6</v>
      </c>
      <c r="N36" s="376"/>
      <c r="O36" s="228">
        <f>IF('対戦表入力用'!P36="",0,'対戦表入力用'!P36)</f>
        <v>0</v>
      </c>
      <c r="P36" s="229" t="s">
        <v>28</v>
      </c>
      <c r="Q36" s="230">
        <f>IF('対戦表入力用'!R36="",0,'対戦表入力用'!R36)</f>
        <v>2</v>
      </c>
      <c r="R36" s="231">
        <f>R35</f>
        <v>3</v>
      </c>
      <c r="S36" s="376"/>
      <c r="T36" s="232">
        <f>IF('対戦表入力用'!O36="",0,'対戦表入力用'!O36)</f>
        <v>9</v>
      </c>
      <c r="U36" s="233" t="s">
        <v>21</v>
      </c>
      <c r="V36" s="234">
        <f>IF('対戦表入力用'!S36="",0,'対戦表入力用'!S36)</f>
        <v>21</v>
      </c>
    </row>
    <row r="37" spans="1:22" ht="10.5" customHeight="1">
      <c r="A37" s="341"/>
      <c r="B37" s="344"/>
      <c r="C37" s="236">
        <f>C35</f>
        <v>5</v>
      </c>
      <c r="D37" s="377"/>
      <c r="E37" s="218"/>
      <c r="F37" s="237"/>
      <c r="G37" s="238"/>
      <c r="H37" s="239">
        <f>H35</f>
        <v>4</v>
      </c>
      <c r="I37" s="377"/>
      <c r="J37" s="244">
        <f>IF('対戦表入力用'!F37="",0,'対戦表入力用'!F37)</f>
        <v>0</v>
      </c>
      <c r="K37" s="241" t="s">
        <v>40</v>
      </c>
      <c r="L37" s="245">
        <f>IF('対戦表入力用'!J37="",0,'対戦表入力用'!J37)</f>
        <v>0</v>
      </c>
      <c r="M37" s="243">
        <f>M35</f>
        <v>6</v>
      </c>
      <c r="N37" s="377"/>
      <c r="O37" s="218"/>
      <c r="P37" s="237"/>
      <c r="Q37" s="238"/>
      <c r="R37" s="239">
        <f>R35</f>
        <v>3</v>
      </c>
      <c r="S37" s="377"/>
      <c r="T37" s="244">
        <f>IF('対戦表入力用'!O37="",0,'対戦表入力用'!O37)</f>
        <v>0</v>
      </c>
      <c r="U37" s="241" t="s">
        <v>21</v>
      </c>
      <c r="V37" s="245">
        <f>IF('対戦表入力用'!S37="",0,'対戦表入力用'!S37)</f>
        <v>0</v>
      </c>
    </row>
    <row r="38" spans="1:22" ht="10.5" customHeight="1">
      <c r="A38" s="342" t="s">
        <v>33</v>
      </c>
      <c r="B38" s="387" t="s">
        <v>27</v>
      </c>
      <c r="C38" s="246">
        <f>'対戦表入力用'!D38</f>
        <v>7</v>
      </c>
      <c r="D38" s="380" t="str">
        <f>VLOOKUP(C38,[0]!リーグ,2)</f>
        <v>オリーブ</v>
      </c>
      <c r="E38" s="247">
        <f>IF(C38&gt;H38,G39,E39)</f>
        <v>2</v>
      </c>
      <c r="F38" s="248">
        <f>IF(C38&gt;H38,H38*100+C38,C38*100+H38)</f>
        <v>207</v>
      </c>
      <c r="G38" s="249">
        <f>IF(C38&gt;H38,E39,G39)</f>
        <v>0</v>
      </c>
      <c r="H38" s="250">
        <f>'対戦表入力用'!K38</f>
        <v>2</v>
      </c>
      <c r="I38" s="380" t="str">
        <f>VLOOKUP(H38,リーグ,2)</f>
        <v>イクシーズ</v>
      </c>
      <c r="J38" s="433">
        <f>IF('対戦表入力用'!F38="",0,'対戦表入力用'!F38)</f>
        <v>16</v>
      </c>
      <c r="K38" s="248" t="s">
        <v>40</v>
      </c>
      <c r="L38" s="434">
        <f>IF('対戦表入力用'!J38="",0,'対戦表入力用'!J38)</f>
        <v>21</v>
      </c>
      <c r="M38" s="253">
        <f>'対戦表入力用'!M38</f>
        <v>8</v>
      </c>
      <c r="N38" s="380" t="str">
        <f>VLOOKUP(M38,リーグ,2)</f>
        <v>フレンド</v>
      </c>
      <c r="O38" s="247">
        <f>IF(M38&gt;R38,Q39,O39)</f>
        <v>2</v>
      </c>
      <c r="P38" s="248">
        <f>IF(M38&gt;R38,R38*100+M38,M38*100+R38)</f>
        <v>108</v>
      </c>
      <c r="Q38" s="249">
        <f>IF(M38&gt;R38,O39,Q39)</f>
        <v>1</v>
      </c>
      <c r="R38" s="250">
        <f>'対戦表入力用'!T38</f>
        <v>1</v>
      </c>
      <c r="S38" s="380" t="str">
        <f>VLOOKUP(R38,リーグ,2)</f>
        <v>ブラックベリー</v>
      </c>
      <c r="T38" s="433">
        <f>IF('対戦表入力用'!O38="",0,'対戦表入力用'!O38)</f>
        <v>14</v>
      </c>
      <c r="U38" s="248" t="s">
        <v>21</v>
      </c>
      <c r="V38" s="434">
        <f>IF('対戦表入力用'!S38="",0,'対戦表入力用'!S38)</f>
        <v>21</v>
      </c>
    </row>
    <row r="39" spans="1:22" ht="10.5" customHeight="1">
      <c r="A39" s="342"/>
      <c r="B39" s="347"/>
      <c r="C39" s="246">
        <f>C38</f>
        <v>7</v>
      </c>
      <c r="D39" s="380"/>
      <c r="E39" s="254">
        <f>IF('対戦表入力用'!G39="",0,'対戦表入力用'!G39)</f>
        <v>0</v>
      </c>
      <c r="F39" s="255" t="s">
        <v>28</v>
      </c>
      <c r="G39" s="256">
        <f>IF('対戦表入力用'!I39="",0,'対戦表入力用'!I39)</f>
        <v>2</v>
      </c>
      <c r="H39" s="250">
        <f>H38</f>
        <v>2</v>
      </c>
      <c r="I39" s="380"/>
      <c r="J39" s="433">
        <f>IF('対戦表入力用'!F39="",0,'対戦表入力用'!F39)</f>
        <v>21</v>
      </c>
      <c r="K39" s="248" t="s">
        <v>40</v>
      </c>
      <c r="L39" s="434">
        <f>IF('対戦表入力用'!J39="",0,'対戦表入力用'!J39)</f>
        <v>23</v>
      </c>
      <c r="M39" s="253">
        <f>M38</f>
        <v>8</v>
      </c>
      <c r="N39" s="380"/>
      <c r="O39" s="254">
        <f>IF('対戦表入力用'!P39="",0,'対戦表入力用'!P39)</f>
        <v>1</v>
      </c>
      <c r="P39" s="255" t="s">
        <v>28</v>
      </c>
      <c r="Q39" s="256">
        <f>IF('対戦表入力用'!R39="",0,'対戦表入力用'!R39)</f>
        <v>2</v>
      </c>
      <c r="R39" s="250">
        <f>R38</f>
        <v>1</v>
      </c>
      <c r="S39" s="380"/>
      <c r="T39" s="433">
        <f>IF('対戦表入力用'!O39="",0,'対戦表入力用'!O39)</f>
        <v>21</v>
      </c>
      <c r="U39" s="248" t="s">
        <v>21</v>
      </c>
      <c r="V39" s="434">
        <f>IF('対戦表入力用'!S39="",0,'対戦表入力用'!S39)</f>
        <v>18</v>
      </c>
    </row>
    <row r="40" spans="1:22" ht="10.5" customHeight="1">
      <c r="A40" s="2"/>
      <c r="B40" s="388"/>
      <c r="C40" s="257">
        <f>C38</f>
        <v>7</v>
      </c>
      <c r="D40" s="381"/>
      <c r="E40" s="258"/>
      <c r="F40" s="259"/>
      <c r="G40" s="260"/>
      <c r="H40" s="261">
        <f>H38</f>
        <v>2</v>
      </c>
      <c r="I40" s="381"/>
      <c r="J40" s="435">
        <f>IF('対戦表入力用'!F40="",0,'対戦表入力用'!F40)</f>
        <v>0</v>
      </c>
      <c r="K40" s="263" t="s">
        <v>40</v>
      </c>
      <c r="L40" s="436">
        <f>IF('対戦表入力用'!J40="",0,'対戦表入力用'!J40)</f>
        <v>0</v>
      </c>
      <c r="M40" s="265">
        <f>M38</f>
        <v>8</v>
      </c>
      <c r="N40" s="381"/>
      <c r="O40" s="258"/>
      <c r="P40" s="259"/>
      <c r="Q40" s="260"/>
      <c r="R40" s="261">
        <f>R38</f>
        <v>1</v>
      </c>
      <c r="S40" s="381"/>
      <c r="T40" s="435">
        <f>IF('対戦表入力用'!O40="",0,'対戦表入力用'!O40)</f>
        <v>11</v>
      </c>
      <c r="U40" s="263" t="s">
        <v>21</v>
      </c>
      <c r="V40" s="436">
        <f>IF('対戦表入力用'!S40="",0,'対戦表入力用'!S40)</f>
        <v>15</v>
      </c>
    </row>
    <row r="41" spans="1:22" ht="10.5" customHeight="1">
      <c r="A41" s="340">
        <f>'対戦表入力用'!B41</f>
        <v>40484</v>
      </c>
      <c r="B41" s="358" t="s">
        <v>26</v>
      </c>
      <c r="C41" s="219">
        <f>'対戦表入力用'!D41</f>
        <v>4</v>
      </c>
      <c r="D41" s="375" t="str">
        <f>VLOOKUP(C41,[0]!リーグ,2)</f>
        <v>すみれ</v>
      </c>
      <c r="E41" s="220">
        <f>IF(C41&gt;H41,G42,E42)</f>
        <v>2</v>
      </c>
      <c r="F41" s="221">
        <f>IF(C41&gt;H41,H41*100+C41,C41*100+H41)</f>
        <v>304</v>
      </c>
      <c r="G41" s="222">
        <f>IF(C41&gt;H41,E42,G42)</f>
        <v>0</v>
      </c>
      <c r="H41" s="223">
        <f>'対戦表入力用'!K41</f>
        <v>3</v>
      </c>
      <c r="I41" s="375" t="str">
        <f>VLOOKUP(H41,リーグ,2)</f>
        <v>ハッピー</v>
      </c>
      <c r="J41" s="224">
        <f>IF('対戦表入力用'!F41="",0,'対戦表入力用'!F41)</f>
        <v>19</v>
      </c>
      <c r="K41" s="221" t="s">
        <v>40</v>
      </c>
      <c r="L41" s="225">
        <f>IF('対戦表入力用'!J41="",0,'対戦表入力用'!J41)</f>
        <v>21</v>
      </c>
      <c r="M41" s="226">
        <f>'対戦表入力用'!M41</f>
        <v>5</v>
      </c>
      <c r="N41" s="375" t="str">
        <f>VLOOKUP(M41,リーグ,2)</f>
        <v>ミント</v>
      </c>
      <c r="O41" s="220">
        <f>IF(M41&gt;R41,Q42,O42)</f>
        <v>1</v>
      </c>
      <c r="P41" s="221">
        <f>IF(M41&gt;R41,R41*100+M41,M41*100+R41)</f>
        <v>205</v>
      </c>
      <c r="Q41" s="222">
        <f>IF(M41&gt;R41,O42,Q42)</f>
        <v>2</v>
      </c>
      <c r="R41" s="223">
        <f>'対戦表入力用'!T41</f>
        <v>2</v>
      </c>
      <c r="S41" s="375" t="str">
        <f>VLOOKUP(R41,リーグ,2)</f>
        <v>イクシーズ</v>
      </c>
      <c r="T41" s="224">
        <f>IF('対戦表入力用'!O41="",0,'対戦表入力用'!O41)</f>
        <v>8</v>
      </c>
      <c r="U41" s="221" t="s">
        <v>21</v>
      </c>
      <c r="V41" s="225">
        <f>IF('対戦表入力用'!S41="",0,'対戦表入力用'!S41)</f>
        <v>21</v>
      </c>
    </row>
    <row r="42" spans="1:22" ht="10.5" customHeight="1">
      <c r="A42" s="341"/>
      <c r="B42" s="344"/>
      <c r="C42" s="227">
        <f>C41</f>
        <v>4</v>
      </c>
      <c r="D42" s="376"/>
      <c r="E42" s="228">
        <f>IF('対戦表入力用'!G42="",0,'対戦表入力用'!G42)</f>
        <v>0</v>
      </c>
      <c r="F42" s="229" t="s">
        <v>28</v>
      </c>
      <c r="G42" s="230">
        <f>IF('対戦表入力用'!I42="",0,'対戦表入力用'!I42)</f>
        <v>2</v>
      </c>
      <c r="H42" s="231">
        <f>H41</f>
        <v>3</v>
      </c>
      <c r="I42" s="376"/>
      <c r="J42" s="232">
        <f>IF('対戦表入力用'!F42="",0,'対戦表入力用'!F42)</f>
        <v>16</v>
      </c>
      <c r="K42" s="233" t="s">
        <v>40</v>
      </c>
      <c r="L42" s="234">
        <f>IF('対戦表入力用'!J42="",0,'対戦表入力用'!J42)</f>
        <v>21</v>
      </c>
      <c r="M42" s="235">
        <f>M41</f>
        <v>5</v>
      </c>
      <c r="N42" s="376"/>
      <c r="O42" s="228">
        <f>IF('対戦表入力用'!P42="",0,'対戦表入力用'!P42)</f>
        <v>2</v>
      </c>
      <c r="P42" s="229" t="s">
        <v>28</v>
      </c>
      <c r="Q42" s="230">
        <f>IF('対戦表入力用'!R42="",0,'対戦表入力用'!R42)</f>
        <v>1</v>
      </c>
      <c r="R42" s="231">
        <f>R41</f>
        <v>2</v>
      </c>
      <c r="S42" s="376"/>
      <c r="T42" s="232">
        <f>IF('対戦表入力用'!O42="",0,'対戦表入力用'!O42)</f>
        <v>21</v>
      </c>
      <c r="U42" s="233" t="s">
        <v>21</v>
      </c>
      <c r="V42" s="234">
        <f>IF('対戦表入力用'!S42="",0,'対戦表入力用'!S42)</f>
        <v>12</v>
      </c>
    </row>
    <row r="43" spans="1:22" ht="10.5" customHeight="1">
      <c r="A43" s="341"/>
      <c r="B43" s="344"/>
      <c r="C43" s="236">
        <f>C41</f>
        <v>4</v>
      </c>
      <c r="D43" s="377"/>
      <c r="E43" s="218"/>
      <c r="F43" s="237"/>
      <c r="G43" s="238"/>
      <c r="H43" s="239">
        <f>H41</f>
        <v>3</v>
      </c>
      <c r="I43" s="377"/>
      <c r="J43" s="244">
        <f>IF('対戦表入力用'!F43="",0,'対戦表入力用'!F43)</f>
        <v>0</v>
      </c>
      <c r="K43" s="241" t="s">
        <v>40</v>
      </c>
      <c r="L43" s="245">
        <f>IF('対戦表入力用'!J43="",0,'対戦表入力用'!J43)</f>
        <v>0</v>
      </c>
      <c r="M43" s="243">
        <f>M41</f>
        <v>5</v>
      </c>
      <c r="N43" s="377"/>
      <c r="O43" s="218"/>
      <c r="P43" s="237"/>
      <c r="Q43" s="238"/>
      <c r="R43" s="239">
        <f>R41</f>
        <v>2</v>
      </c>
      <c r="S43" s="377"/>
      <c r="T43" s="244">
        <f>IF('対戦表入力用'!O43="",0,'対戦表入力用'!O43)</f>
        <v>15</v>
      </c>
      <c r="U43" s="241" t="s">
        <v>21</v>
      </c>
      <c r="V43" s="245">
        <f>IF('対戦表入力用'!S43="",0,'対戦表入力用'!S43)</f>
        <v>14</v>
      </c>
    </row>
    <row r="44" spans="1:22" ht="10.5" customHeight="1">
      <c r="A44" s="342" t="s">
        <v>33</v>
      </c>
      <c r="B44" s="387" t="s">
        <v>27</v>
      </c>
      <c r="C44" s="246">
        <f>'対戦表入力用'!D44</f>
        <v>6</v>
      </c>
      <c r="D44" s="380" t="str">
        <f>VLOOKUP(C44,[0]!リーグ,2)</f>
        <v>ポラリス</v>
      </c>
      <c r="E44" s="247">
        <f>IF(C44&gt;H44,G45,E45)</f>
        <v>2</v>
      </c>
      <c r="F44" s="248">
        <f>IF(C44&gt;H44,H44*100+C44,C44*100+H44)</f>
        <v>106</v>
      </c>
      <c r="G44" s="249">
        <f>IF(C44&gt;H44,E45,G45)</f>
        <v>1</v>
      </c>
      <c r="H44" s="250">
        <f>'対戦表入力用'!K44</f>
        <v>1</v>
      </c>
      <c r="I44" s="380" t="str">
        <f>VLOOKUP(H44,リーグ,2)</f>
        <v>ブラックベリー</v>
      </c>
      <c r="J44" s="433">
        <f>IF('対戦表入力用'!F44="",0,'対戦表入力用'!F44)</f>
        <v>21</v>
      </c>
      <c r="K44" s="248" t="s">
        <v>40</v>
      </c>
      <c r="L44" s="434">
        <f>IF('対戦表入力用'!J44="",0,'対戦表入力用'!J44)</f>
        <v>12</v>
      </c>
      <c r="M44" s="253">
        <f>'対戦表入力用'!M44</f>
        <v>7</v>
      </c>
      <c r="N44" s="380" t="str">
        <f>VLOOKUP(M44,リーグ,2)</f>
        <v>オリーブ</v>
      </c>
      <c r="O44" s="247">
        <f>IF(M44&gt;R44,Q45,O45)</f>
        <v>2</v>
      </c>
      <c r="P44" s="248">
        <f>IF(M44&gt;R44,R44*100+M44,M44*100+R44)</f>
        <v>709</v>
      </c>
      <c r="Q44" s="249">
        <f>IF(M44&gt;R44,O45,Q45)</f>
        <v>0</v>
      </c>
      <c r="R44" s="250">
        <f>'対戦表入力用'!T44</f>
        <v>9</v>
      </c>
      <c r="S44" s="380" t="str">
        <f>VLOOKUP(R44,リーグ,2)</f>
        <v>アクア</v>
      </c>
      <c r="T44" s="433">
        <f>IF('対戦表入力用'!O44="",0,'対戦表入力用'!O44)</f>
        <v>21</v>
      </c>
      <c r="U44" s="248" t="s">
        <v>21</v>
      </c>
      <c r="V44" s="434">
        <f>IF('対戦表入力用'!S44="",0,'対戦表入力用'!S44)</f>
        <v>14</v>
      </c>
    </row>
    <row r="45" spans="1:22" ht="10.5" customHeight="1">
      <c r="A45" s="342"/>
      <c r="B45" s="347"/>
      <c r="C45" s="246">
        <f>C44</f>
        <v>6</v>
      </c>
      <c r="D45" s="380"/>
      <c r="E45" s="254">
        <f>IF('対戦表入力用'!G45="",0,'対戦表入力用'!G45)</f>
        <v>1</v>
      </c>
      <c r="F45" s="255" t="s">
        <v>28</v>
      </c>
      <c r="G45" s="256">
        <f>IF('対戦表入力用'!I45="",0,'対戦表入力用'!I45)</f>
        <v>2</v>
      </c>
      <c r="H45" s="250">
        <f>H44</f>
        <v>1</v>
      </c>
      <c r="I45" s="380"/>
      <c r="J45" s="433">
        <f>IF('対戦表入力用'!F45="",0,'対戦表入力用'!F45)</f>
        <v>16</v>
      </c>
      <c r="K45" s="248" t="s">
        <v>40</v>
      </c>
      <c r="L45" s="434">
        <f>IF('対戦表入力用'!J45="",0,'対戦表入力用'!J45)</f>
        <v>21</v>
      </c>
      <c r="M45" s="253">
        <f>M44</f>
        <v>7</v>
      </c>
      <c r="N45" s="380"/>
      <c r="O45" s="254">
        <f>IF('対戦表入力用'!P45="",0,'対戦表入力用'!P45)</f>
        <v>2</v>
      </c>
      <c r="P45" s="255" t="s">
        <v>28</v>
      </c>
      <c r="Q45" s="256">
        <f>IF('対戦表入力用'!R45="",0,'対戦表入力用'!R45)</f>
        <v>0</v>
      </c>
      <c r="R45" s="250">
        <f>R44</f>
        <v>9</v>
      </c>
      <c r="S45" s="380"/>
      <c r="T45" s="433">
        <f>IF('対戦表入力用'!O45="",0,'対戦表入力用'!O45)</f>
        <v>21</v>
      </c>
      <c r="U45" s="248" t="s">
        <v>21</v>
      </c>
      <c r="V45" s="434">
        <f>IF('対戦表入力用'!S45="",0,'対戦表入力用'!S45)</f>
        <v>13</v>
      </c>
    </row>
    <row r="46" spans="1:22" ht="10.5" customHeight="1">
      <c r="A46" s="2"/>
      <c r="B46" s="388"/>
      <c r="C46" s="257">
        <f>C44</f>
        <v>6</v>
      </c>
      <c r="D46" s="381"/>
      <c r="E46" s="258"/>
      <c r="F46" s="259"/>
      <c r="G46" s="260"/>
      <c r="H46" s="261">
        <f>H44</f>
        <v>1</v>
      </c>
      <c r="I46" s="381"/>
      <c r="J46" s="435">
        <f>IF('対戦表入力用'!F46="",0,'対戦表入力用'!F46)</f>
        <v>10</v>
      </c>
      <c r="K46" s="263" t="s">
        <v>40</v>
      </c>
      <c r="L46" s="436">
        <f>IF('対戦表入力用'!J46="",0,'対戦表入力用'!J46)</f>
        <v>15</v>
      </c>
      <c r="M46" s="265">
        <f>M44</f>
        <v>7</v>
      </c>
      <c r="N46" s="381"/>
      <c r="O46" s="258"/>
      <c r="P46" s="259"/>
      <c r="Q46" s="260"/>
      <c r="R46" s="261">
        <f>R44</f>
        <v>9</v>
      </c>
      <c r="S46" s="381"/>
      <c r="T46" s="435">
        <f>IF('対戦表入力用'!O46="",0,'対戦表入力用'!O46)</f>
        <v>0</v>
      </c>
      <c r="U46" s="263" t="s">
        <v>21</v>
      </c>
      <c r="V46" s="436">
        <f>IF('対戦表入力用'!S46="",0,'対戦表入力用'!S46)</f>
        <v>0</v>
      </c>
    </row>
    <row r="47" spans="1:22" ht="10.5" customHeight="1">
      <c r="A47" s="340">
        <f>'対戦表入力用'!B47</f>
        <v>40491</v>
      </c>
      <c r="B47" s="358" t="s">
        <v>26</v>
      </c>
      <c r="C47" s="219">
        <f>'対戦表入力用'!D47</f>
        <v>3</v>
      </c>
      <c r="D47" s="375" t="str">
        <f>VLOOKUP(C47,[0]!リーグ,2)</f>
        <v>ハッピー</v>
      </c>
      <c r="E47" s="220">
        <f>IF(C47&gt;H47,G48,E48)</f>
        <v>0</v>
      </c>
      <c r="F47" s="221">
        <f>IF(C47&gt;H47,H47*100+C47,C47*100+H47)</f>
        <v>203</v>
      </c>
      <c r="G47" s="222">
        <f>IF(C47&gt;H47,E48,G48)</f>
        <v>2</v>
      </c>
      <c r="H47" s="223">
        <f>'対戦表入力用'!K47</f>
        <v>2</v>
      </c>
      <c r="I47" s="375" t="str">
        <f>VLOOKUP(H47,リーグ,2)</f>
        <v>イクシーズ</v>
      </c>
      <c r="J47" s="224">
        <f>IF('対戦表入力用'!F47="",0,'対戦表入力用'!F47)</f>
        <v>21</v>
      </c>
      <c r="K47" s="221" t="s">
        <v>40</v>
      </c>
      <c r="L47" s="225">
        <f>IF('対戦表入力用'!J47="",0,'対戦表入力用'!J47)</f>
        <v>9</v>
      </c>
      <c r="M47" s="226">
        <f>'対戦表入力用'!M47</f>
        <v>4</v>
      </c>
      <c r="N47" s="375" t="str">
        <f>VLOOKUP(M47,リーグ,2)</f>
        <v>すみれ</v>
      </c>
      <c r="O47" s="220">
        <f>IF(M47&gt;R47,Q48,O48)</f>
        <v>0</v>
      </c>
      <c r="P47" s="221">
        <f>IF(M47&gt;R47,R47*100+M47,M47*100+R47)</f>
        <v>104</v>
      </c>
      <c r="Q47" s="222">
        <f>IF(M47&gt;R47,O48,Q48)</f>
        <v>2</v>
      </c>
      <c r="R47" s="223">
        <f>'対戦表入力用'!T47</f>
        <v>1</v>
      </c>
      <c r="S47" s="375" t="str">
        <f>VLOOKUP(R47,リーグ,2)</f>
        <v>ブラックベリー</v>
      </c>
      <c r="T47" s="224">
        <f>IF('対戦表入力用'!O47="",0,'対戦表入力用'!O47)</f>
        <v>21</v>
      </c>
      <c r="U47" s="221" t="s">
        <v>21</v>
      </c>
      <c r="V47" s="225">
        <f>IF('対戦表入力用'!S47="",0,'対戦表入力用'!S47)</f>
        <v>15</v>
      </c>
    </row>
    <row r="48" spans="1:22" ht="10.5" customHeight="1">
      <c r="A48" s="341"/>
      <c r="B48" s="344"/>
      <c r="C48" s="227">
        <f>C47</f>
        <v>3</v>
      </c>
      <c r="D48" s="376"/>
      <c r="E48" s="228">
        <f>IF('対戦表入力用'!G48="",0,'対戦表入力用'!G48)</f>
        <v>2</v>
      </c>
      <c r="F48" s="229" t="s">
        <v>28</v>
      </c>
      <c r="G48" s="230">
        <f>IF('対戦表入力用'!I48="",0,'対戦表入力用'!I48)</f>
        <v>0</v>
      </c>
      <c r="H48" s="231">
        <f>H47</f>
        <v>2</v>
      </c>
      <c r="I48" s="376"/>
      <c r="J48" s="232">
        <f>IF('対戦表入力用'!F48="",0,'対戦表入力用'!F48)</f>
        <v>21</v>
      </c>
      <c r="K48" s="233" t="s">
        <v>40</v>
      </c>
      <c r="L48" s="234">
        <f>IF('対戦表入力用'!J48="",0,'対戦表入力用'!J48)</f>
        <v>8</v>
      </c>
      <c r="M48" s="235">
        <f>M47</f>
        <v>4</v>
      </c>
      <c r="N48" s="376"/>
      <c r="O48" s="228">
        <f>IF('対戦表入力用'!P48="",0,'対戦表入力用'!P48)</f>
        <v>2</v>
      </c>
      <c r="P48" s="229" t="s">
        <v>28</v>
      </c>
      <c r="Q48" s="230">
        <f>IF('対戦表入力用'!R48="",0,'対戦表入力用'!R48)</f>
        <v>0</v>
      </c>
      <c r="R48" s="231">
        <f>R47</f>
        <v>1</v>
      </c>
      <c r="S48" s="376"/>
      <c r="T48" s="232">
        <f>IF('対戦表入力用'!O48="",0,'対戦表入力用'!O48)</f>
        <v>21</v>
      </c>
      <c r="U48" s="233" t="s">
        <v>21</v>
      </c>
      <c r="V48" s="234">
        <f>IF('対戦表入力用'!S48="",0,'対戦表入力用'!S48)</f>
        <v>18</v>
      </c>
    </row>
    <row r="49" spans="1:22" ht="10.5" customHeight="1">
      <c r="A49" s="341"/>
      <c r="B49" s="344"/>
      <c r="C49" s="236">
        <f>C47</f>
        <v>3</v>
      </c>
      <c r="D49" s="377"/>
      <c r="E49" s="218"/>
      <c r="F49" s="237"/>
      <c r="G49" s="238"/>
      <c r="H49" s="239">
        <f>H47</f>
        <v>2</v>
      </c>
      <c r="I49" s="377"/>
      <c r="J49" s="244">
        <f>IF('対戦表入力用'!F49="",0,'対戦表入力用'!F49)</f>
        <v>0</v>
      </c>
      <c r="K49" s="241" t="s">
        <v>40</v>
      </c>
      <c r="L49" s="245">
        <f>IF('対戦表入力用'!J49="",0,'対戦表入力用'!J49)</f>
        <v>0</v>
      </c>
      <c r="M49" s="243">
        <f>M47</f>
        <v>4</v>
      </c>
      <c r="N49" s="377"/>
      <c r="O49" s="218"/>
      <c r="P49" s="237"/>
      <c r="Q49" s="238"/>
      <c r="R49" s="239">
        <f>R47</f>
        <v>1</v>
      </c>
      <c r="S49" s="377"/>
      <c r="T49" s="244">
        <f>IF('対戦表入力用'!O49="",0,'対戦表入力用'!O49)</f>
        <v>0</v>
      </c>
      <c r="U49" s="241" t="s">
        <v>21</v>
      </c>
      <c r="V49" s="245">
        <f>IF('対戦表入力用'!S49="",0,'対戦表入力用'!S49)</f>
        <v>0</v>
      </c>
    </row>
    <row r="50" spans="1:22" ht="10.5" customHeight="1">
      <c r="A50" s="342" t="s">
        <v>33</v>
      </c>
      <c r="B50" s="387" t="s">
        <v>27</v>
      </c>
      <c r="C50" s="246">
        <f>'対戦表入力用'!D50</f>
        <v>5</v>
      </c>
      <c r="D50" s="380" t="str">
        <f>VLOOKUP(C50,[0]!リーグ,2)</f>
        <v>ミント</v>
      </c>
      <c r="E50" s="247">
        <f>IF(C50&gt;H50,G51,E51)</f>
        <v>0</v>
      </c>
      <c r="F50" s="248">
        <f>IF(C50&gt;H50,H50*100+C50,C50*100+H50)</f>
        <v>509</v>
      </c>
      <c r="G50" s="249">
        <f>IF(C50&gt;H50,E51,G51)</f>
        <v>2</v>
      </c>
      <c r="H50" s="250">
        <f>'対戦表入力用'!K50</f>
        <v>9</v>
      </c>
      <c r="I50" s="380" t="str">
        <f>VLOOKUP(H50,リーグ,2)</f>
        <v>アクア</v>
      </c>
      <c r="J50" s="433">
        <f>IF('対戦表入力用'!F50="",0,'対戦表入力用'!F50)</f>
        <v>17</v>
      </c>
      <c r="K50" s="248" t="s">
        <v>40</v>
      </c>
      <c r="L50" s="434">
        <f>IF('対戦表入力用'!J50="",0,'対戦表入力用'!J50)</f>
        <v>21</v>
      </c>
      <c r="M50" s="253">
        <f>'対戦表入力用'!M50</f>
        <v>6</v>
      </c>
      <c r="N50" s="380" t="str">
        <f>VLOOKUP(M50,リーグ,2)</f>
        <v>ポラリス</v>
      </c>
      <c r="O50" s="247">
        <f>IF(M50&gt;R50,Q51,O51)</f>
        <v>1</v>
      </c>
      <c r="P50" s="248">
        <f>IF(M50&gt;R50,R50*100+M50,M50*100+R50)</f>
        <v>608</v>
      </c>
      <c r="Q50" s="249">
        <f>IF(M50&gt;R50,O51,Q51)</f>
        <v>2</v>
      </c>
      <c r="R50" s="250">
        <f>'対戦表入力用'!T50</f>
        <v>8</v>
      </c>
      <c r="S50" s="380" t="str">
        <f>VLOOKUP(R50,リーグ,2)</f>
        <v>フレンド</v>
      </c>
      <c r="T50" s="433">
        <f>IF('対戦表入力用'!O50="",0,'対戦表入力用'!O50)</f>
        <v>23</v>
      </c>
      <c r="U50" s="248" t="s">
        <v>21</v>
      </c>
      <c r="V50" s="434">
        <f>IF('対戦表入力用'!S50="",0,'対戦表入力用'!S50)</f>
        <v>21</v>
      </c>
    </row>
    <row r="51" spans="1:22" ht="10.5" customHeight="1">
      <c r="A51" s="342"/>
      <c r="B51" s="347"/>
      <c r="C51" s="246">
        <f>C50</f>
        <v>5</v>
      </c>
      <c r="D51" s="380"/>
      <c r="E51" s="254">
        <f>IF('対戦表入力用'!G51="",0,'対戦表入力用'!G51)</f>
        <v>0</v>
      </c>
      <c r="F51" s="255" t="s">
        <v>28</v>
      </c>
      <c r="G51" s="256">
        <f>IF('対戦表入力用'!I51="",0,'対戦表入力用'!I51)</f>
        <v>2</v>
      </c>
      <c r="H51" s="250">
        <f>H50</f>
        <v>9</v>
      </c>
      <c r="I51" s="380"/>
      <c r="J51" s="433">
        <f>IF('対戦表入力用'!F51="",0,'対戦表入力用'!F51)</f>
        <v>15</v>
      </c>
      <c r="K51" s="248" t="s">
        <v>40</v>
      </c>
      <c r="L51" s="434">
        <f>IF('対戦表入力用'!J51="",0,'対戦表入力用'!J51)</f>
        <v>21</v>
      </c>
      <c r="M51" s="253">
        <f>M50</f>
        <v>6</v>
      </c>
      <c r="N51" s="380"/>
      <c r="O51" s="254">
        <f>IF('対戦表入力用'!P51="",0,'対戦表入力用'!P51)</f>
        <v>1</v>
      </c>
      <c r="P51" s="255" t="s">
        <v>28</v>
      </c>
      <c r="Q51" s="256">
        <f>IF('対戦表入力用'!R51="",0,'対戦表入力用'!R51)</f>
        <v>2</v>
      </c>
      <c r="R51" s="250">
        <f>R50</f>
        <v>8</v>
      </c>
      <c r="S51" s="380"/>
      <c r="T51" s="433">
        <f>IF('対戦表入力用'!O51="",0,'対戦表入力用'!O51)</f>
        <v>13</v>
      </c>
      <c r="U51" s="248" t="s">
        <v>21</v>
      </c>
      <c r="V51" s="434">
        <f>IF('対戦表入力用'!S51="",0,'対戦表入力用'!S51)</f>
        <v>21</v>
      </c>
    </row>
    <row r="52" spans="1:22" ht="10.5" customHeight="1">
      <c r="A52" s="2"/>
      <c r="B52" s="388"/>
      <c r="C52" s="257">
        <f>C50</f>
        <v>5</v>
      </c>
      <c r="D52" s="381"/>
      <c r="E52" s="258"/>
      <c r="F52" s="259"/>
      <c r="G52" s="260"/>
      <c r="H52" s="261">
        <f>H50</f>
        <v>9</v>
      </c>
      <c r="I52" s="381"/>
      <c r="J52" s="435">
        <f>IF('対戦表入力用'!F52="",0,'対戦表入力用'!F52)</f>
        <v>0</v>
      </c>
      <c r="K52" s="263" t="s">
        <v>40</v>
      </c>
      <c r="L52" s="436">
        <f>IF('対戦表入力用'!J52="",0,'対戦表入力用'!J52)</f>
        <v>0</v>
      </c>
      <c r="M52" s="265">
        <f>M50</f>
        <v>6</v>
      </c>
      <c r="N52" s="381"/>
      <c r="O52" s="258"/>
      <c r="P52" s="259"/>
      <c r="Q52" s="260"/>
      <c r="R52" s="261">
        <f>R50</f>
        <v>8</v>
      </c>
      <c r="S52" s="381"/>
      <c r="T52" s="435">
        <f>IF('対戦表入力用'!O52="",0,'対戦表入力用'!O52)</f>
        <v>11</v>
      </c>
      <c r="U52" s="263" t="s">
        <v>21</v>
      </c>
      <c r="V52" s="436">
        <f>IF('対戦表入力用'!S52="",0,'対戦表入力用'!S52)</f>
        <v>15</v>
      </c>
    </row>
    <row r="53" spans="1:22" ht="10.5" customHeight="1">
      <c r="A53" s="340">
        <f>'対戦表入力用'!B53</f>
        <v>40498</v>
      </c>
      <c r="B53" s="358" t="s">
        <v>26</v>
      </c>
      <c r="C53" s="219">
        <f>'対戦表入力用'!D53</f>
        <v>2</v>
      </c>
      <c r="D53" s="375" t="str">
        <f>VLOOKUP(C53,[0]!リーグ,2)</f>
        <v>イクシーズ</v>
      </c>
      <c r="E53" s="220">
        <f>IF(C53&gt;H53,G54,E54)</f>
        <v>0</v>
      </c>
      <c r="F53" s="221">
        <f>IF(C53&gt;H53,H53*100+C53,C53*100+H53)</f>
        <v>102</v>
      </c>
      <c r="G53" s="222">
        <f>IF(C53&gt;H53,E54,G54)</f>
        <v>0</v>
      </c>
      <c r="H53" s="223">
        <f>'対戦表入力用'!K53</f>
        <v>1</v>
      </c>
      <c r="I53" s="375" t="str">
        <f>VLOOKUP(H53,リーグ,2)</f>
        <v>ブラックベリー</v>
      </c>
      <c r="J53" s="224">
        <f>IF('対戦表入力用'!F53="",0,'対戦表入力用'!F53)</f>
        <v>0</v>
      </c>
      <c r="K53" s="221" t="s">
        <v>40</v>
      </c>
      <c r="L53" s="225">
        <f>IF('対戦表入力用'!J53="",0,'対戦表入力用'!J53)</f>
        <v>0</v>
      </c>
      <c r="M53" s="226">
        <f>'対戦表入力用'!M53</f>
        <v>3</v>
      </c>
      <c r="N53" s="375" t="str">
        <f>VLOOKUP(M53,リーグ,2)</f>
        <v>ハッピー</v>
      </c>
      <c r="O53" s="220">
        <f>IF(M53&gt;R53,Q54,O54)</f>
        <v>0</v>
      </c>
      <c r="P53" s="221">
        <f>IF(M53&gt;R53,R53*100+M53,M53*100+R53)</f>
        <v>309</v>
      </c>
      <c r="Q53" s="222">
        <f>IF(M53&gt;R53,O54,Q54)</f>
        <v>0</v>
      </c>
      <c r="R53" s="223">
        <f>'対戦表入力用'!T53</f>
        <v>9</v>
      </c>
      <c r="S53" s="375" t="str">
        <f>VLOOKUP(R53,リーグ,2)</f>
        <v>アクア</v>
      </c>
      <c r="T53" s="224">
        <f>IF('対戦表入力用'!O53="",0,'対戦表入力用'!O53)</f>
        <v>0</v>
      </c>
      <c r="U53" s="221" t="s">
        <v>21</v>
      </c>
      <c r="V53" s="225">
        <f>IF('対戦表入力用'!S53="",0,'対戦表入力用'!S53)</f>
        <v>0</v>
      </c>
    </row>
    <row r="54" spans="1:22" ht="10.5" customHeight="1">
      <c r="A54" s="341"/>
      <c r="B54" s="344"/>
      <c r="C54" s="227">
        <f>C53</f>
        <v>2</v>
      </c>
      <c r="D54" s="376"/>
      <c r="E54" s="228">
        <f>IF('対戦表入力用'!G54="",0,'対戦表入力用'!G54)</f>
        <v>0</v>
      </c>
      <c r="F54" s="229" t="s">
        <v>28</v>
      </c>
      <c r="G54" s="230">
        <f>IF('対戦表入力用'!I54="",0,'対戦表入力用'!I54)</f>
        <v>0</v>
      </c>
      <c r="H54" s="231">
        <f>H53</f>
        <v>1</v>
      </c>
      <c r="I54" s="376"/>
      <c r="J54" s="232">
        <f>IF('対戦表入力用'!F54="",0,'対戦表入力用'!F54)</f>
        <v>0</v>
      </c>
      <c r="K54" s="233" t="s">
        <v>40</v>
      </c>
      <c r="L54" s="234">
        <f>IF('対戦表入力用'!J54="",0,'対戦表入力用'!J54)</f>
        <v>0</v>
      </c>
      <c r="M54" s="235">
        <f>M53</f>
        <v>3</v>
      </c>
      <c r="N54" s="376"/>
      <c r="O54" s="228">
        <f>IF('対戦表入力用'!P54="",0,'対戦表入力用'!P54)</f>
        <v>0</v>
      </c>
      <c r="P54" s="229" t="s">
        <v>28</v>
      </c>
      <c r="Q54" s="230">
        <f>IF('対戦表入力用'!R54="",0,'対戦表入力用'!R54)</f>
        <v>0</v>
      </c>
      <c r="R54" s="231">
        <f>R53</f>
        <v>9</v>
      </c>
      <c r="S54" s="376"/>
      <c r="T54" s="232">
        <f>IF('対戦表入力用'!O54="",0,'対戦表入力用'!O54)</f>
        <v>0</v>
      </c>
      <c r="U54" s="233" t="s">
        <v>21</v>
      </c>
      <c r="V54" s="234">
        <f>IF('対戦表入力用'!S54="",0,'対戦表入力用'!S54)</f>
        <v>0</v>
      </c>
    </row>
    <row r="55" spans="1:22" ht="10.5" customHeight="1">
      <c r="A55" s="341"/>
      <c r="B55" s="344"/>
      <c r="C55" s="236">
        <f>C53</f>
        <v>2</v>
      </c>
      <c r="D55" s="377"/>
      <c r="E55" s="218"/>
      <c r="F55" s="237"/>
      <c r="G55" s="238"/>
      <c r="H55" s="239">
        <f>H53</f>
        <v>1</v>
      </c>
      <c r="I55" s="377"/>
      <c r="J55" s="244">
        <f>IF('対戦表入力用'!F55="",0,'対戦表入力用'!F55)</f>
        <v>0</v>
      </c>
      <c r="K55" s="241" t="s">
        <v>40</v>
      </c>
      <c r="L55" s="245">
        <f>IF('対戦表入力用'!J55="",0,'対戦表入力用'!J55)</f>
        <v>0</v>
      </c>
      <c r="M55" s="243">
        <f>M53</f>
        <v>3</v>
      </c>
      <c r="N55" s="377"/>
      <c r="O55" s="218"/>
      <c r="P55" s="237"/>
      <c r="Q55" s="238"/>
      <c r="R55" s="239">
        <f>R53</f>
        <v>9</v>
      </c>
      <c r="S55" s="377"/>
      <c r="T55" s="244">
        <f>IF('対戦表入力用'!O55="",0,'対戦表入力用'!O55)</f>
        <v>0</v>
      </c>
      <c r="U55" s="241" t="s">
        <v>21</v>
      </c>
      <c r="V55" s="245">
        <f>IF('対戦表入力用'!S55="",0,'対戦表入力用'!S55)</f>
        <v>0</v>
      </c>
    </row>
    <row r="56" spans="1:22" ht="10.5" customHeight="1">
      <c r="A56" s="342" t="s">
        <v>33</v>
      </c>
      <c r="B56" s="387" t="s">
        <v>27</v>
      </c>
      <c r="C56" s="246">
        <f>'対戦表入力用'!D56</f>
        <v>4</v>
      </c>
      <c r="D56" s="380" t="str">
        <f>VLOOKUP(C56,[0]!リーグ,2)</f>
        <v>すみれ</v>
      </c>
      <c r="E56" s="247">
        <f>IF(C56&gt;H56,G57,E57)</f>
        <v>0</v>
      </c>
      <c r="F56" s="248">
        <f>IF(C56&gt;H56,H56*100+C56,C56*100+H56)</f>
        <v>408</v>
      </c>
      <c r="G56" s="249">
        <f>IF(C56&gt;H56,E57,G57)</f>
        <v>0</v>
      </c>
      <c r="H56" s="250">
        <f>'対戦表入力用'!K56</f>
        <v>8</v>
      </c>
      <c r="I56" s="380" t="str">
        <f>VLOOKUP(H56,リーグ,2)</f>
        <v>フレンド</v>
      </c>
      <c r="J56" s="433">
        <f>IF('対戦表入力用'!F56="",0,'対戦表入力用'!F56)</f>
        <v>0</v>
      </c>
      <c r="K56" s="248" t="s">
        <v>40</v>
      </c>
      <c r="L56" s="434">
        <f>IF('対戦表入力用'!J56="",0,'対戦表入力用'!J56)</f>
        <v>0</v>
      </c>
      <c r="M56" s="253">
        <f>'対戦表入力用'!M56</f>
        <v>5</v>
      </c>
      <c r="N56" s="380" t="str">
        <f>VLOOKUP(M56,リーグ,2)</f>
        <v>ミント</v>
      </c>
      <c r="O56" s="247">
        <f>IF(M56&gt;R56,Q57,O57)</f>
        <v>0</v>
      </c>
      <c r="P56" s="248">
        <f>IF(M56&gt;R56,R56*100+M56,M56*100+R56)</f>
        <v>507</v>
      </c>
      <c r="Q56" s="249">
        <f>IF(M56&gt;R56,O57,Q57)</f>
        <v>0</v>
      </c>
      <c r="R56" s="250">
        <f>'対戦表入力用'!T56</f>
        <v>7</v>
      </c>
      <c r="S56" s="380" t="str">
        <f>VLOOKUP(R56,リーグ,2)</f>
        <v>オリーブ</v>
      </c>
      <c r="T56" s="433">
        <f>IF('対戦表入力用'!O56="",0,'対戦表入力用'!O56)</f>
        <v>0</v>
      </c>
      <c r="U56" s="248" t="s">
        <v>21</v>
      </c>
      <c r="V56" s="434">
        <f>IF('対戦表入力用'!S56="",0,'対戦表入力用'!S56)</f>
        <v>0</v>
      </c>
    </row>
    <row r="57" spans="1:22" ht="10.5" customHeight="1">
      <c r="A57" s="342"/>
      <c r="B57" s="347"/>
      <c r="C57" s="246">
        <f>C56</f>
        <v>4</v>
      </c>
      <c r="D57" s="380"/>
      <c r="E57" s="254">
        <f>IF('対戦表入力用'!G57="",0,'対戦表入力用'!G57)</f>
        <v>0</v>
      </c>
      <c r="F57" s="255" t="s">
        <v>28</v>
      </c>
      <c r="G57" s="256">
        <f>IF('対戦表入力用'!I57="",0,'対戦表入力用'!I57)</f>
        <v>0</v>
      </c>
      <c r="H57" s="250">
        <f>H56</f>
        <v>8</v>
      </c>
      <c r="I57" s="380"/>
      <c r="J57" s="433">
        <f>IF('対戦表入力用'!F57="",0,'対戦表入力用'!F57)</f>
        <v>0</v>
      </c>
      <c r="K57" s="248" t="s">
        <v>40</v>
      </c>
      <c r="L57" s="434">
        <f>IF('対戦表入力用'!J57="",0,'対戦表入力用'!J57)</f>
        <v>0</v>
      </c>
      <c r="M57" s="253">
        <f>M56</f>
        <v>5</v>
      </c>
      <c r="N57" s="380"/>
      <c r="O57" s="254">
        <f>IF('対戦表入力用'!P57="",0,'対戦表入力用'!P57)</f>
        <v>0</v>
      </c>
      <c r="P57" s="255" t="s">
        <v>28</v>
      </c>
      <c r="Q57" s="256">
        <f>IF('対戦表入力用'!R57="",0,'対戦表入力用'!R57)</f>
        <v>0</v>
      </c>
      <c r="R57" s="250">
        <f>R56</f>
        <v>7</v>
      </c>
      <c r="S57" s="380"/>
      <c r="T57" s="433">
        <f>IF('対戦表入力用'!O57="",0,'対戦表入力用'!O57)</f>
        <v>0</v>
      </c>
      <c r="U57" s="248" t="s">
        <v>21</v>
      </c>
      <c r="V57" s="434">
        <f>IF('対戦表入力用'!S57="",0,'対戦表入力用'!S57)</f>
        <v>0</v>
      </c>
    </row>
    <row r="58" spans="1:22" ht="10.5" customHeight="1">
      <c r="A58" s="2"/>
      <c r="B58" s="388"/>
      <c r="C58" s="257">
        <f>C56</f>
        <v>4</v>
      </c>
      <c r="D58" s="381"/>
      <c r="E58" s="258"/>
      <c r="F58" s="259"/>
      <c r="G58" s="260"/>
      <c r="H58" s="261">
        <f>H56</f>
        <v>8</v>
      </c>
      <c r="I58" s="381"/>
      <c r="J58" s="435">
        <f>IF('対戦表入力用'!F58="",0,'対戦表入力用'!F58)</f>
        <v>0</v>
      </c>
      <c r="K58" s="263" t="s">
        <v>40</v>
      </c>
      <c r="L58" s="436">
        <f>IF('対戦表入力用'!J58="",0,'対戦表入力用'!J58)</f>
        <v>0</v>
      </c>
      <c r="M58" s="265">
        <f>M56</f>
        <v>5</v>
      </c>
      <c r="N58" s="381"/>
      <c r="O58" s="258"/>
      <c r="P58" s="259"/>
      <c r="Q58" s="260"/>
      <c r="R58" s="261">
        <f>R56</f>
        <v>7</v>
      </c>
      <c r="S58" s="381"/>
      <c r="T58" s="435">
        <f>IF('対戦表入力用'!O58="",0,'対戦表入力用'!O58)</f>
        <v>0</v>
      </c>
      <c r="U58" s="263" t="s">
        <v>21</v>
      </c>
      <c r="V58" s="436">
        <f>IF('対戦表入力用'!S58="",0,'対戦表入力用'!S58)</f>
        <v>0</v>
      </c>
    </row>
    <row r="59" ht="10.5" customHeight="1"/>
    <row r="60" ht="10.5" customHeight="1"/>
    <row r="61" spans="3:19" ht="10.5" customHeight="1">
      <c r="C61" s="62"/>
      <c r="D61" s="63"/>
      <c r="E61" s="63"/>
      <c r="F61" s="63"/>
      <c r="G61" s="63"/>
      <c r="H61" s="63"/>
      <c r="I61" s="64" t="s">
        <v>4</v>
      </c>
      <c r="J61" s="386" t="s">
        <v>5</v>
      </c>
      <c r="K61" s="386"/>
      <c r="L61" s="386"/>
      <c r="M61" s="63"/>
      <c r="N61" s="65" t="s">
        <v>6</v>
      </c>
      <c r="S61" t="s">
        <v>45</v>
      </c>
    </row>
    <row r="62" spans="3:23" ht="12" customHeight="1">
      <c r="C62" s="159">
        <v>1</v>
      </c>
      <c r="D62" s="66" t="str">
        <f>VLOOKUP(C62,[0]!リーグ,2)</f>
        <v>ブラックベリー</v>
      </c>
      <c r="E62" s="67"/>
      <c r="F62" s="67"/>
      <c r="G62" s="67"/>
      <c r="H62" s="67"/>
      <c r="I62" s="68">
        <f aca="true" t="shared" si="0" ref="I62:I70">SUMIF($C$5:$C$58,C62,$J$5:$J$58)+SUMIF($H$5:$H$58,C62,$L$5:$L$58)+SUMIF($M$5:$M$58,C62,$T$5:$T$58)+SUMIF($R$5:$R$58,C62,$V$5:$V$58)</f>
        <v>293</v>
      </c>
      <c r="J62" s="379">
        <f aca="true" t="shared" si="1" ref="J62:J70">SUMIF($C$5:$C$58,C62,$L$5:$L$58)+SUMIF($H$5:$H$58,C62,$J$5:$J$58)+SUMIF($M$5:$M$58,C62,$V$5:$V$58)+SUMIF($R$5:$R$58,C62,$T$5:$T$58)</f>
        <v>307</v>
      </c>
      <c r="K62" s="379">
        <f aca="true" t="shared" si="2" ref="K62:K70">SUMIF($C$5:$C$46,E62,$J$5:$J$46)+SUMIF($H$5:$H$46,E62,$L$5:$L$46)+SUMIF($M$5:$M$40,E62,$T$5:$T$40)+SUMIF($R$5:$R$40,E62,$V$5:$V$40)</f>
        <v>0</v>
      </c>
      <c r="L62" s="379">
        <f aca="true" t="shared" si="3" ref="L62:L70">SUMIF($C$5:$C$46,F62,$J$5:$J$46)+SUMIF($H$5:$H$46,F62,$L$5:$L$46)+SUMIF($M$5:$M$40,F62,$T$5:$T$40)+SUMIF($R$5:$R$40,F62,$V$5:$V$40)</f>
        <v>0</v>
      </c>
      <c r="M62" s="67"/>
      <c r="N62" s="160">
        <f>I62-J62</f>
        <v>-14</v>
      </c>
      <c r="R62">
        <v>1</v>
      </c>
      <c r="S62" s="74">
        <v>102</v>
      </c>
      <c r="T62" s="75"/>
      <c r="U62" s="75">
        <f aca="true" t="shared" si="4" ref="U62:U97">IF(W62=0,"",SUMIF(F$5:F$58,S62,E$5:E$58)+SUMIF(P$5:P$58,S62,O$5:O$58))</f>
      </c>
      <c r="V62" s="76">
        <f aca="true" t="shared" si="5" ref="V62:V97">IF(W62=0,"",SUMIF(F$5:F$58,S62,G$5:G$58)+SUMIF(P$5:P$58,S62,Q$5:Q$58))</f>
      </c>
      <c r="W62">
        <f aca="true" t="shared" si="6" ref="W62:W97">SUMIF(F$5:F$58,S62,E$5:E$58)+SUMIF(P$5:P$58,S62,O$5:O$58)+SUMIF(F$5:F$58,S62,G$5:G$58)+SUMIF(P$5:P$58,S62,Q$5:Q$58)</f>
        <v>0</v>
      </c>
    </row>
    <row r="63" spans="3:23" ht="13.5">
      <c r="C63" s="159">
        <v>2</v>
      </c>
      <c r="D63" s="66" t="str">
        <f>VLOOKUP(C63,[0]!リーグ,2)</f>
        <v>イクシーズ</v>
      </c>
      <c r="E63" s="67"/>
      <c r="F63" s="67"/>
      <c r="G63" s="67"/>
      <c r="H63" s="67"/>
      <c r="I63" s="68">
        <f t="shared" si="0"/>
        <v>299</v>
      </c>
      <c r="J63" s="379">
        <f t="shared" si="1"/>
        <v>284</v>
      </c>
      <c r="K63" s="379">
        <f t="shared" si="2"/>
        <v>0</v>
      </c>
      <c r="L63" s="379">
        <f t="shared" si="3"/>
        <v>0</v>
      </c>
      <c r="M63" s="67"/>
      <c r="N63" s="160">
        <f aca="true" t="shared" si="7" ref="N63:N70">I63-J63</f>
        <v>15</v>
      </c>
      <c r="R63">
        <v>2</v>
      </c>
      <c r="S63" s="77">
        <v>103</v>
      </c>
      <c r="T63" s="59"/>
      <c r="U63" s="59">
        <f t="shared" si="4"/>
        <v>1</v>
      </c>
      <c r="V63" s="78">
        <f t="shared" si="5"/>
        <v>2</v>
      </c>
      <c r="W63">
        <f t="shared" si="6"/>
        <v>3</v>
      </c>
    </row>
    <row r="64" spans="3:23" ht="13.5">
      <c r="C64" s="159">
        <v>3</v>
      </c>
      <c r="D64" s="66" t="str">
        <f>VLOOKUP(C64,[0]!リーグ,2)</f>
        <v>ハッピー</v>
      </c>
      <c r="E64" s="67"/>
      <c r="F64" s="67"/>
      <c r="G64" s="67"/>
      <c r="H64" s="67"/>
      <c r="I64" s="68">
        <f t="shared" si="0"/>
        <v>305</v>
      </c>
      <c r="J64" s="379">
        <f t="shared" si="1"/>
        <v>183</v>
      </c>
      <c r="K64" s="379">
        <f t="shared" si="2"/>
        <v>0</v>
      </c>
      <c r="L64" s="379">
        <f t="shared" si="3"/>
        <v>0</v>
      </c>
      <c r="M64" s="67"/>
      <c r="N64" s="160">
        <f t="shared" si="7"/>
        <v>122</v>
      </c>
      <c r="R64">
        <v>3</v>
      </c>
      <c r="S64" s="77">
        <v>104</v>
      </c>
      <c r="T64" s="59"/>
      <c r="U64" s="59">
        <f t="shared" si="4"/>
        <v>0</v>
      </c>
      <c r="V64" s="78">
        <f t="shared" si="5"/>
        <v>2</v>
      </c>
      <c r="W64">
        <f t="shared" si="6"/>
        <v>2</v>
      </c>
    </row>
    <row r="65" spans="3:23" ht="13.5">
      <c r="C65" s="159">
        <v>4</v>
      </c>
      <c r="D65" s="66" t="str">
        <f>VLOOKUP(C65,[0]!リーグ,2)</f>
        <v>すみれ</v>
      </c>
      <c r="E65" s="67"/>
      <c r="F65" s="67"/>
      <c r="G65" s="67"/>
      <c r="H65" s="67"/>
      <c r="I65" s="68">
        <f t="shared" si="0"/>
        <v>292</v>
      </c>
      <c r="J65" s="379">
        <f t="shared" si="1"/>
        <v>272</v>
      </c>
      <c r="K65" s="379">
        <f t="shared" si="2"/>
        <v>0</v>
      </c>
      <c r="L65" s="379">
        <f t="shared" si="3"/>
        <v>0</v>
      </c>
      <c r="M65" s="67"/>
      <c r="N65" s="160">
        <f t="shared" si="7"/>
        <v>20</v>
      </c>
      <c r="R65">
        <v>4</v>
      </c>
      <c r="S65" s="77">
        <v>105</v>
      </c>
      <c r="T65" s="59"/>
      <c r="U65" s="59">
        <f t="shared" si="4"/>
        <v>2</v>
      </c>
      <c r="V65" s="78">
        <f t="shared" si="5"/>
        <v>0</v>
      </c>
      <c r="W65">
        <f t="shared" si="6"/>
        <v>2</v>
      </c>
    </row>
    <row r="66" spans="3:23" ht="13.5">
      <c r="C66" s="159">
        <v>5</v>
      </c>
      <c r="D66" s="66" t="str">
        <f>VLOOKUP(C66,[0]!リーグ,2)</f>
        <v>ミント</v>
      </c>
      <c r="E66" s="67"/>
      <c r="F66" s="67"/>
      <c r="G66" s="67"/>
      <c r="H66" s="67"/>
      <c r="I66" s="68">
        <f t="shared" si="0"/>
        <v>232</v>
      </c>
      <c r="J66" s="379">
        <f t="shared" si="1"/>
        <v>308</v>
      </c>
      <c r="K66" s="379">
        <f t="shared" si="2"/>
        <v>0</v>
      </c>
      <c r="L66" s="379">
        <f t="shared" si="3"/>
        <v>0</v>
      </c>
      <c r="M66" s="67"/>
      <c r="N66" s="160">
        <f t="shared" si="7"/>
        <v>-76</v>
      </c>
      <c r="R66">
        <v>5</v>
      </c>
      <c r="S66" s="77">
        <v>106</v>
      </c>
      <c r="T66" s="59"/>
      <c r="U66" s="59">
        <f t="shared" si="4"/>
        <v>2</v>
      </c>
      <c r="V66" s="78">
        <f t="shared" si="5"/>
        <v>1</v>
      </c>
      <c r="W66">
        <f t="shared" si="6"/>
        <v>3</v>
      </c>
    </row>
    <row r="67" spans="3:23" ht="13.5">
      <c r="C67" s="159">
        <v>6</v>
      </c>
      <c r="D67" s="66" t="str">
        <f>VLOOKUP(C67,[0]!リーグ,2)</f>
        <v>ポラリス</v>
      </c>
      <c r="E67" s="67"/>
      <c r="F67" s="67"/>
      <c r="G67" s="67"/>
      <c r="H67" s="67"/>
      <c r="I67" s="68">
        <f t="shared" si="0"/>
        <v>308</v>
      </c>
      <c r="J67" s="379">
        <f t="shared" si="1"/>
        <v>380</v>
      </c>
      <c r="K67" s="379">
        <f t="shared" si="2"/>
        <v>0</v>
      </c>
      <c r="L67" s="379">
        <f t="shared" si="3"/>
        <v>0</v>
      </c>
      <c r="M67" s="67"/>
      <c r="N67" s="160">
        <f t="shared" si="7"/>
        <v>-72</v>
      </c>
      <c r="R67">
        <v>6</v>
      </c>
      <c r="S67" s="77">
        <v>107</v>
      </c>
      <c r="T67" s="59"/>
      <c r="U67" s="59">
        <f t="shared" si="4"/>
        <v>0</v>
      </c>
      <c r="V67" s="78">
        <f t="shared" si="5"/>
        <v>2</v>
      </c>
      <c r="W67">
        <f t="shared" si="6"/>
        <v>2</v>
      </c>
    </row>
    <row r="68" spans="3:23" ht="13.5">
      <c r="C68" s="159">
        <v>7</v>
      </c>
      <c r="D68" s="66" t="str">
        <f>VLOOKUP(C68,[0]!リーグ,2)</f>
        <v>オリーブ</v>
      </c>
      <c r="E68" s="67"/>
      <c r="F68" s="67"/>
      <c r="G68" s="67"/>
      <c r="H68" s="67"/>
      <c r="I68" s="68">
        <f t="shared" si="0"/>
        <v>270</v>
      </c>
      <c r="J68" s="379">
        <f t="shared" si="1"/>
        <v>242</v>
      </c>
      <c r="K68" s="379">
        <f t="shared" si="2"/>
        <v>0</v>
      </c>
      <c r="L68" s="379">
        <f t="shared" si="3"/>
        <v>0</v>
      </c>
      <c r="M68" s="67"/>
      <c r="N68" s="160">
        <f t="shared" si="7"/>
        <v>28</v>
      </c>
      <c r="R68">
        <v>7</v>
      </c>
      <c r="S68" s="77">
        <v>108</v>
      </c>
      <c r="T68" s="59"/>
      <c r="U68" s="59">
        <f t="shared" si="4"/>
        <v>2</v>
      </c>
      <c r="V68" s="78">
        <f t="shared" si="5"/>
        <v>1</v>
      </c>
      <c r="W68">
        <f t="shared" si="6"/>
        <v>3</v>
      </c>
    </row>
    <row r="69" spans="3:23" ht="13.5">
      <c r="C69" s="159">
        <v>8</v>
      </c>
      <c r="D69" s="66" t="str">
        <f>VLOOKUP(C69,[0]!リーグ,2)</f>
        <v>フレンド</v>
      </c>
      <c r="E69" s="67"/>
      <c r="F69" s="67"/>
      <c r="G69" s="67"/>
      <c r="H69" s="67"/>
      <c r="I69" s="68">
        <f t="shared" si="0"/>
        <v>302</v>
      </c>
      <c r="J69" s="379">
        <f t="shared" si="1"/>
        <v>302</v>
      </c>
      <c r="K69" s="379">
        <f t="shared" si="2"/>
        <v>0</v>
      </c>
      <c r="L69" s="379">
        <f t="shared" si="3"/>
        <v>0</v>
      </c>
      <c r="M69" s="67"/>
      <c r="N69" s="160">
        <f t="shared" si="7"/>
        <v>0</v>
      </c>
      <c r="R69">
        <v>8</v>
      </c>
      <c r="S69" s="77">
        <v>109</v>
      </c>
      <c r="T69" s="59"/>
      <c r="U69" s="59">
        <f t="shared" si="4"/>
        <v>2</v>
      </c>
      <c r="V69" s="78">
        <f t="shared" si="5"/>
        <v>1</v>
      </c>
      <c r="W69">
        <f t="shared" si="6"/>
        <v>3</v>
      </c>
    </row>
    <row r="70" spans="3:23" ht="13.5">
      <c r="C70" s="159">
        <v>9</v>
      </c>
      <c r="D70" s="66" t="str">
        <f>VLOOKUP(C70,[0]!リーグ,2)</f>
        <v>アクア</v>
      </c>
      <c r="E70" s="67"/>
      <c r="F70" s="67"/>
      <c r="G70" s="67"/>
      <c r="H70" s="67"/>
      <c r="I70" s="68">
        <f t="shared" si="0"/>
        <v>293</v>
      </c>
      <c r="J70" s="379">
        <f t="shared" si="1"/>
        <v>316</v>
      </c>
      <c r="K70" s="379">
        <f t="shared" si="2"/>
        <v>0</v>
      </c>
      <c r="L70" s="379">
        <f t="shared" si="3"/>
        <v>0</v>
      </c>
      <c r="M70" s="67"/>
      <c r="N70" s="160">
        <f t="shared" si="7"/>
        <v>-23</v>
      </c>
      <c r="R70">
        <v>9</v>
      </c>
      <c r="S70" s="77">
        <v>203</v>
      </c>
      <c r="T70" s="59"/>
      <c r="U70" s="59">
        <f t="shared" si="4"/>
        <v>0</v>
      </c>
      <c r="V70" s="78">
        <f t="shared" si="5"/>
        <v>2</v>
      </c>
      <c r="W70">
        <f t="shared" si="6"/>
        <v>2</v>
      </c>
    </row>
    <row r="71" spans="3:23" ht="13.5">
      <c r="C71" s="156"/>
      <c r="D71" s="157"/>
      <c r="E71" s="59"/>
      <c r="F71" s="59"/>
      <c r="G71" s="59"/>
      <c r="H71" s="59"/>
      <c r="I71" s="158"/>
      <c r="J71" s="378"/>
      <c r="K71" s="378"/>
      <c r="L71" s="378"/>
      <c r="M71" s="59"/>
      <c r="N71" s="59"/>
      <c r="R71">
        <v>10</v>
      </c>
      <c r="S71" s="77">
        <v>204</v>
      </c>
      <c r="T71" s="59"/>
      <c r="U71" s="59">
        <f t="shared" si="4"/>
        <v>2</v>
      </c>
      <c r="V71" s="78">
        <f t="shared" si="5"/>
        <v>0</v>
      </c>
      <c r="W71">
        <f t="shared" si="6"/>
        <v>2</v>
      </c>
    </row>
    <row r="72" spans="3:23" ht="13.5">
      <c r="C72" s="156"/>
      <c r="D72" s="157"/>
      <c r="E72" s="59"/>
      <c r="F72" s="59"/>
      <c r="G72" s="59"/>
      <c r="H72" s="59"/>
      <c r="I72" s="158"/>
      <c r="J72" s="378"/>
      <c r="K72" s="378"/>
      <c r="L72" s="378"/>
      <c r="M72" s="59"/>
      <c r="N72" s="59"/>
      <c r="R72">
        <v>11</v>
      </c>
      <c r="S72" s="77">
        <v>205</v>
      </c>
      <c r="T72" s="59"/>
      <c r="U72" s="59">
        <f t="shared" si="4"/>
        <v>1</v>
      </c>
      <c r="V72" s="78">
        <f t="shared" si="5"/>
        <v>2</v>
      </c>
      <c r="W72">
        <f t="shared" si="6"/>
        <v>3</v>
      </c>
    </row>
    <row r="73" spans="18:23" ht="13.5">
      <c r="R73">
        <v>12</v>
      </c>
      <c r="S73" s="77">
        <v>206</v>
      </c>
      <c r="T73" s="59"/>
      <c r="U73" s="59">
        <f t="shared" si="4"/>
        <v>2</v>
      </c>
      <c r="V73" s="78">
        <f t="shared" si="5"/>
        <v>0</v>
      </c>
      <c r="W73">
        <f t="shared" si="6"/>
        <v>2</v>
      </c>
    </row>
    <row r="74" spans="18:23" ht="13.5">
      <c r="R74">
        <v>13</v>
      </c>
      <c r="S74" s="77">
        <v>207</v>
      </c>
      <c r="T74" s="59"/>
      <c r="U74" s="59">
        <f t="shared" si="4"/>
        <v>2</v>
      </c>
      <c r="V74" s="78">
        <f t="shared" si="5"/>
        <v>0</v>
      </c>
      <c r="W74">
        <f t="shared" si="6"/>
        <v>2</v>
      </c>
    </row>
    <row r="75" spans="18:23" ht="13.5">
      <c r="R75">
        <v>14</v>
      </c>
      <c r="S75" s="77">
        <v>208</v>
      </c>
      <c r="T75" s="59"/>
      <c r="U75" s="59">
        <f t="shared" si="4"/>
        <v>1</v>
      </c>
      <c r="V75" s="78">
        <f t="shared" si="5"/>
        <v>2</v>
      </c>
      <c r="W75">
        <f t="shared" si="6"/>
        <v>3</v>
      </c>
    </row>
    <row r="76" spans="18:23" ht="13.5">
      <c r="R76">
        <v>15</v>
      </c>
      <c r="S76" s="77">
        <v>209</v>
      </c>
      <c r="T76" s="59"/>
      <c r="U76" s="59">
        <f t="shared" si="4"/>
        <v>2</v>
      </c>
      <c r="V76" s="78">
        <f t="shared" si="5"/>
        <v>1</v>
      </c>
      <c r="W76">
        <f t="shared" si="6"/>
        <v>3</v>
      </c>
    </row>
    <row r="77" spans="18:23" ht="13.5">
      <c r="R77">
        <v>16</v>
      </c>
      <c r="S77" s="77">
        <v>304</v>
      </c>
      <c r="T77" s="59"/>
      <c r="U77" s="59">
        <f t="shared" si="4"/>
        <v>2</v>
      </c>
      <c r="V77" s="78">
        <f t="shared" si="5"/>
        <v>0</v>
      </c>
      <c r="W77">
        <f t="shared" si="6"/>
        <v>2</v>
      </c>
    </row>
    <row r="78" spans="18:23" ht="13.5">
      <c r="R78">
        <v>17</v>
      </c>
      <c r="S78" s="77">
        <v>305</v>
      </c>
      <c r="T78" s="59"/>
      <c r="U78" s="59">
        <f t="shared" si="4"/>
        <v>2</v>
      </c>
      <c r="V78" s="78">
        <f t="shared" si="5"/>
        <v>0</v>
      </c>
      <c r="W78">
        <f t="shared" si="6"/>
        <v>2</v>
      </c>
    </row>
    <row r="79" spans="18:23" ht="13.5">
      <c r="R79">
        <v>18</v>
      </c>
      <c r="S79" s="77">
        <v>306</v>
      </c>
      <c r="T79" s="59"/>
      <c r="U79" s="59">
        <f t="shared" si="4"/>
        <v>2</v>
      </c>
      <c r="V79" s="78">
        <f t="shared" si="5"/>
        <v>0</v>
      </c>
      <c r="W79">
        <f t="shared" si="6"/>
        <v>2</v>
      </c>
    </row>
    <row r="80" spans="18:23" ht="13.5">
      <c r="R80">
        <v>19</v>
      </c>
      <c r="S80" s="77">
        <v>307</v>
      </c>
      <c r="T80" s="59"/>
      <c r="U80" s="59">
        <f t="shared" si="4"/>
        <v>2</v>
      </c>
      <c r="V80" s="78">
        <f t="shared" si="5"/>
        <v>0</v>
      </c>
      <c r="W80">
        <f t="shared" si="6"/>
        <v>2</v>
      </c>
    </row>
    <row r="81" spans="18:23" ht="13.5">
      <c r="R81">
        <v>20</v>
      </c>
      <c r="S81" s="77">
        <v>308</v>
      </c>
      <c r="T81" s="59"/>
      <c r="U81" s="59">
        <f t="shared" si="4"/>
        <v>2</v>
      </c>
      <c r="V81" s="78">
        <f t="shared" si="5"/>
        <v>0</v>
      </c>
      <c r="W81">
        <f t="shared" si="6"/>
        <v>2</v>
      </c>
    </row>
    <row r="82" spans="18:23" ht="13.5">
      <c r="R82">
        <v>21</v>
      </c>
      <c r="S82" s="77">
        <v>309</v>
      </c>
      <c r="T82" s="59"/>
      <c r="U82" s="59">
        <f t="shared" si="4"/>
      </c>
      <c r="V82" s="78">
        <f t="shared" si="5"/>
      </c>
      <c r="W82">
        <f t="shared" si="6"/>
        <v>0</v>
      </c>
    </row>
    <row r="83" spans="18:23" ht="13.5">
      <c r="R83">
        <v>22</v>
      </c>
      <c r="S83" s="77">
        <v>405</v>
      </c>
      <c r="T83" s="59"/>
      <c r="U83" s="59">
        <f t="shared" si="4"/>
        <v>2</v>
      </c>
      <c r="V83" s="78">
        <f t="shared" si="5"/>
        <v>0</v>
      </c>
      <c r="W83">
        <f t="shared" si="6"/>
        <v>2</v>
      </c>
    </row>
    <row r="84" spans="18:23" ht="13.5">
      <c r="R84">
        <v>23</v>
      </c>
      <c r="S84" s="77">
        <v>406</v>
      </c>
      <c r="T84" s="59"/>
      <c r="U84" s="59">
        <f t="shared" si="4"/>
        <v>2</v>
      </c>
      <c r="V84" s="78">
        <f t="shared" si="5"/>
        <v>1</v>
      </c>
      <c r="W84">
        <f t="shared" si="6"/>
        <v>3</v>
      </c>
    </row>
    <row r="85" spans="18:23" ht="13.5">
      <c r="R85">
        <v>24</v>
      </c>
      <c r="S85" s="77">
        <v>407</v>
      </c>
      <c r="T85" s="59"/>
      <c r="U85" s="59">
        <f t="shared" si="4"/>
        <v>2</v>
      </c>
      <c r="V85" s="78">
        <f t="shared" si="5"/>
        <v>0</v>
      </c>
      <c r="W85">
        <f t="shared" si="6"/>
        <v>2</v>
      </c>
    </row>
    <row r="86" spans="18:23" ht="13.5">
      <c r="R86">
        <v>25</v>
      </c>
      <c r="S86" s="77">
        <v>408</v>
      </c>
      <c r="T86" s="59"/>
      <c r="U86" s="59">
        <f t="shared" si="4"/>
      </c>
      <c r="V86" s="78">
        <f t="shared" si="5"/>
      </c>
      <c r="W86">
        <f t="shared" si="6"/>
        <v>0</v>
      </c>
    </row>
    <row r="87" spans="18:23" ht="13.5">
      <c r="R87">
        <v>26</v>
      </c>
      <c r="S87" s="77">
        <v>409</v>
      </c>
      <c r="T87" s="59"/>
      <c r="U87" s="59">
        <f t="shared" si="4"/>
        <v>1</v>
      </c>
      <c r="V87" s="78">
        <f t="shared" si="5"/>
        <v>2</v>
      </c>
      <c r="W87">
        <f t="shared" si="6"/>
        <v>3</v>
      </c>
    </row>
    <row r="88" spans="18:23" ht="13.5">
      <c r="R88">
        <v>27</v>
      </c>
      <c r="S88" s="110">
        <v>506</v>
      </c>
      <c r="T88" s="59"/>
      <c r="U88" s="59">
        <f t="shared" si="4"/>
        <v>1</v>
      </c>
      <c r="V88" s="78">
        <f t="shared" si="5"/>
        <v>2</v>
      </c>
      <c r="W88">
        <f t="shared" si="6"/>
        <v>3</v>
      </c>
    </row>
    <row r="89" spans="18:23" ht="13.5">
      <c r="R89">
        <v>28</v>
      </c>
      <c r="S89" s="110">
        <v>507</v>
      </c>
      <c r="T89" s="59"/>
      <c r="U89" s="59">
        <f t="shared" si="4"/>
      </c>
      <c r="V89" s="78">
        <f t="shared" si="5"/>
      </c>
      <c r="W89">
        <f t="shared" si="6"/>
        <v>0</v>
      </c>
    </row>
    <row r="90" spans="18:23" ht="13.5">
      <c r="R90">
        <v>29</v>
      </c>
      <c r="S90" s="110">
        <v>508</v>
      </c>
      <c r="T90" s="59"/>
      <c r="U90" s="59">
        <f t="shared" si="4"/>
        <v>0</v>
      </c>
      <c r="V90" s="78">
        <f t="shared" si="5"/>
        <v>2</v>
      </c>
      <c r="W90">
        <f t="shared" si="6"/>
        <v>2</v>
      </c>
    </row>
    <row r="91" spans="18:23" ht="13.5">
      <c r="R91">
        <v>30</v>
      </c>
      <c r="S91" s="110">
        <v>509</v>
      </c>
      <c r="T91" s="59"/>
      <c r="U91" s="59">
        <f t="shared" si="4"/>
        <v>0</v>
      </c>
      <c r="V91" s="78">
        <f t="shared" si="5"/>
        <v>2</v>
      </c>
      <c r="W91">
        <f t="shared" si="6"/>
        <v>2</v>
      </c>
    </row>
    <row r="92" spans="18:23" ht="13.5">
      <c r="R92">
        <v>31</v>
      </c>
      <c r="S92" s="110">
        <v>607</v>
      </c>
      <c r="T92" s="59"/>
      <c r="U92" s="111">
        <f t="shared" si="4"/>
        <v>1</v>
      </c>
      <c r="V92" s="112">
        <f t="shared" si="5"/>
        <v>2</v>
      </c>
      <c r="W92">
        <f t="shared" si="6"/>
        <v>3</v>
      </c>
    </row>
    <row r="93" spans="18:23" ht="13.5">
      <c r="R93">
        <v>32</v>
      </c>
      <c r="S93" s="110">
        <v>608</v>
      </c>
      <c r="T93" s="59"/>
      <c r="U93" s="59">
        <f t="shared" si="4"/>
        <v>1</v>
      </c>
      <c r="V93" s="78">
        <f t="shared" si="5"/>
        <v>2</v>
      </c>
      <c r="W93">
        <f t="shared" si="6"/>
        <v>3</v>
      </c>
    </row>
    <row r="94" spans="18:23" ht="13.5">
      <c r="R94">
        <v>33</v>
      </c>
      <c r="S94" s="110">
        <v>609</v>
      </c>
      <c r="T94" s="59"/>
      <c r="U94" s="59">
        <f t="shared" si="4"/>
        <v>0</v>
      </c>
      <c r="V94" s="78">
        <f t="shared" si="5"/>
        <v>2</v>
      </c>
      <c r="W94">
        <f t="shared" si="6"/>
        <v>2</v>
      </c>
    </row>
    <row r="95" spans="18:23" ht="13.5">
      <c r="R95">
        <v>34</v>
      </c>
      <c r="S95" s="110">
        <v>708</v>
      </c>
      <c r="T95" s="59"/>
      <c r="U95" s="59">
        <f t="shared" si="4"/>
        <v>2</v>
      </c>
      <c r="V95" s="78">
        <f t="shared" si="5"/>
        <v>0</v>
      </c>
      <c r="W95">
        <f t="shared" si="6"/>
        <v>2</v>
      </c>
    </row>
    <row r="96" spans="18:23" ht="13.5">
      <c r="R96">
        <v>35</v>
      </c>
      <c r="S96" s="110">
        <v>709</v>
      </c>
      <c r="T96" s="59"/>
      <c r="U96" s="59">
        <f t="shared" si="4"/>
        <v>2</v>
      </c>
      <c r="V96" s="78">
        <f t="shared" si="5"/>
        <v>0</v>
      </c>
      <c r="W96">
        <f t="shared" si="6"/>
        <v>2</v>
      </c>
    </row>
    <row r="97" spans="18:23" ht="13.5">
      <c r="R97">
        <v>36</v>
      </c>
      <c r="S97" s="110">
        <v>809</v>
      </c>
      <c r="T97" s="59"/>
      <c r="U97" s="59">
        <f t="shared" si="4"/>
        <v>2</v>
      </c>
      <c r="V97" s="78">
        <f t="shared" si="5"/>
        <v>1</v>
      </c>
      <c r="W97">
        <f t="shared" si="6"/>
        <v>3</v>
      </c>
    </row>
  </sheetData>
  <sheetProtection sheet="1" objects="1" scenarios="1"/>
  <mergeCells count="134">
    <mergeCell ref="N50:N52"/>
    <mergeCell ref="S50:S52"/>
    <mergeCell ref="N53:N55"/>
    <mergeCell ref="S53:S55"/>
    <mergeCell ref="N56:N58"/>
    <mergeCell ref="S56:S58"/>
    <mergeCell ref="A53:A55"/>
    <mergeCell ref="B53:B55"/>
    <mergeCell ref="D53:D55"/>
    <mergeCell ref="I53:I55"/>
    <mergeCell ref="A56:A57"/>
    <mergeCell ref="B56:B58"/>
    <mergeCell ref="D56:D58"/>
    <mergeCell ref="I56:I58"/>
    <mergeCell ref="A50:A51"/>
    <mergeCell ref="B50:B52"/>
    <mergeCell ref="D50:D52"/>
    <mergeCell ref="I50:I52"/>
    <mergeCell ref="N44:N46"/>
    <mergeCell ref="S44:S46"/>
    <mergeCell ref="A47:A49"/>
    <mergeCell ref="B47:B49"/>
    <mergeCell ref="D47:D49"/>
    <mergeCell ref="I47:I49"/>
    <mergeCell ref="N32:N34"/>
    <mergeCell ref="I38:I40"/>
    <mergeCell ref="D29:D31"/>
    <mergeCell ref="I29:I31"/>
    <mergeCell ref="N29:N31"/>
    <mergeCell ref="C3:K3"/>
    <mergeCell ref="M3:V3"/>
    <mergeCell ref="N2:V2"/>
    <mergeCell ref="S38:S40"/>
    <mergeCell ref="S35:S37"/>
    <mergeCell ref="N38:N40"/>
    <mergeCell ref="D35:D37"/>
    <mergeCell ref="I35:I37"/>
    <mergeCell ref="D32:D34"/>
    <mergeCell ref="I32:I34"/>
    <mergeCell ref="A35:A37"/>
    <mergeCell ref="A8:A9"/>
    <mergeCell ref="A14:A15"/>
    <mergeCell ref="A20:A21"/>
    <mergeCell ref="A26:A27"/>
    <mergeCell ref="A32:A33"/>
    <mergeCell ref="A11:A13"/>
    <mergeCell ref="A29:A31"/>
    <mergeCell ref="A38:A39"/>
    <mergeCell ref="A44:A45"/>
    <mergeCell ref="A41:A43"/>
    <mergeCell ref="D41:D43"/>
    <mergeCell ref="B41:B43"/>
    <mergeCell ref="B44:B46"/>
    <mergeCell ref="D38:D40"/>
    <mergeCell ref="D44:D46"/>
    <mergeCell ref="S29:S31"/>
    <mergeCell ref="D26:D28"/>
    <mergeCell ref="I26:I28"/>
    <mergeCell ref="N26:N28"/>
    <mergeCell ref="S26:S28"/>
    <mergeCell ref="D23:D25"/>
    <mergeCell ref="I23:I25"/>
    <mergeCell ref="N23:N25"/>
    <mergeCell ref="S23:S25"/>
    <mergeCell ref="D20:D22"/>
    <mergeCell ref="I20:I22"/>
    <mergeCell ref="N20:N22"/>
    <mergeCell ref="S20:S22"/>
    <mergeCell ref="D17:D19"/>
    <mergeCell ref="I17:I19"/>
    <mergeCell ref="N17:N19"/>
    <mergeCell ref="S17:S19"/>
    <mergeCell ref="D14:D16"/>
    <mergeCell ref="I14:I16"/>
    <mergeCell ref="N14:N16"/>
    <mergeCell ref="S14:S16"/>
    <mergeCell ref="D5:D7"/>
    <mergeCell ref="N8:N10"/>
    <mergeCell ref="N11:N13"/>
    <mergeCell ref="D11:D13"/>
    <mergeCell ref="A1:V1"/>
    <mergeCell ref="B5:B7"/>
    <mergeCell ref="B8:B10"/>
    <mergeCell ref="B3:B4"/>
    <mergeCell ref="A3:A4"/>
    <mergeCell ref="A5:A7"/>
    <mergeCell ref="M4:N4"/>
    <mergeCell ref="R4:S4"/>
    <mergeCell ref="N5:N7"/>
    <mergeCell ref="S5:S7"/>
    <mergeCell ref="B11:B13"/>
    <mergeCell ref="B20:B22"/>
    <mergeCell ref="B23:B25"/>
    <mergeCell ref="H4:I4"/>
    <mergeCell ref="C4:D4"/>
    <mergeCell ref="I11:I13"/>
    <mergeCell ref="E4:G4"/>
    <mergeCell ref="I5:I7"/>
    <mergeCell ref="D8:D10"/>
    <mergeCell ref="I8:I10"/>
    <mergeCell ref="B26:B28"/>
    <mergeCell ref="B14:B16"/>
    <mergeCell ref="A17:A19"/>
    <mergeCell ref="A23:A25"/>
    <mergeCell ref="B17:B19"/>
    <mergeCell ref="B29:B31"/>
    <mergeCell ref="B32:B34"/>
    <mergeCell ref="B35:B37"/>
    <mergeCell ref="B38:B40"/>
    <mergeCell ref="O4:Q4"/>
    <mergeCell ref="J4:L4"/>
    <mergeCell ref="T4:V4"/>
    <mergeCell ref="J62:L62"/>
    <mergeCell ref="J61:L61"/>
    <mergeCell ref="S8:S10"/>
    <mergeCell ref="S11:S13"/>
    <mergeCell ref="S32:S34"/>
    <mergeCell ref="N35:N37"/>
    <mergeCell ref="N41:N43"/>
    <mergeCell ref="J72:L72"/>
    <mergeCell ref="J67:L67"/>
    <mergeCell ref="J68:L68"/>
    <mergeCell ref="J69:L69"/>
    <mergeCell ref="J70:L70"/>
    <mergeCell ref="I41:I43"/>
    <mergeCell ref="N47:N49"/>
    <mergeCell ref="S47:S49"/>
    <mergeCell ref="J71:L71"/>
    <mergeCell ref="S41:S43"/>
    <mergeCell ref="J63:L63"/>
    <mergeCell ref="J64:L64"/>
    <mergeCell ref="J65:L65"/>
    <mergeCell ref="J66:L66"/>
    <mergeCell ref="I44:I46"/>
  </mergeCells>
  <printOptions/>
  <pageMargins left="0.27" right="0.32" top="0.36" bottom="0.51" header="0.28" footer="0.512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7"/>
  <sheetViews>
    <sheetView tabSelected="1" view="pageBreakPreview" zoomScale="60" zoomScaleNormal="75" workbookViewId="0" topLeftCell="A1">
      <selection activeCell="V19" sqref="V19"/>
    </sheetView>
  </sheetViews>
  <sheetFormatPr defaultColWidth="9.00390625" defaultRowHeight="13.5"/>
  <cols>
    <col min="1" max="1" width="4.50390625" style="4" customWidth="1"/>
    <col min="2" max="2" width="3.75390625" style="4" customWidth="1"/>
    <col min="3" max="3" width="12.50390625" style="4" customWidth="1"/>
    <col min="4" max="30" width="4.00390625" style="4" customWidth="1"/>
    <col min="31" max="35" width="3.875" style="4" customWidth="1"/>
    <col min="36" max="36" width="4.625" style="4" customWidth="1"/>
    <col min="37" max="37" width="7.625" style="4" customWidth="1"/>
    <col min="38" max="38" width="5.25390625" style="4" customWidth="1"/>
    <col min="39" max="39" width="3.875" style="4" customWidth="1"/>
    <col min="40" max="40" width="6.75390625" style="4" customWidth="1"/>
    <col min="41" max="41" width="4.75390625" style="4" customWidth="1"/>
    <col min="42" max="42" width="5.25390625" style="4" customWidth="1"/>
    <col min="43" max="43" width="5.625" style="4" customWidth="1"/>
    <col min="44" max="44" width="13.625" style="4" customWidth="1"/>
    <col min="45" max="45" width="13.375" style="4" customWidth="1"/>
    <col min="46" max="46" width="15.25390625" style="4" customWidth="1"/>
    <col min="47" max="51" width="8.625" style="4" customWidth="1"/>
    <col min="52" max="55" width="3.00390625" style="4" customWidth="1"/>
    <col min="56" max="56" width="3.625" style="4" customWidth="1"/>
    <col min="57" max="59" width="3.00390625" style="4" customWidth="1"/>
    <col min="60" max="16384" width="10.625" style="4" customWidth="1"/>
  </cols>
  <sheetData>
    <row r="1" spans="3:42" ht="25.5" customHeight="1">
      <c r="C1" s="411" t="s">
        <v>80</v>
      </c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  <c r="AM1" s="411"/>
      <c r="AN1" s="411"/>
      <c r="AO1" s="411"/>
      <c r="AP1" s="411"/>
    </row>
    <row r="2" spans="1:38" ht="16.5" customHeight="1" thickBot="1">
      <c r="A2" s="266"/>
      <c r="B2" s="266"/>
      <c r="C2" s="266"/>
      <c r="D2" s="267">
        <f>A5</f>
        <v>1</v>
      </c>
      <c r="E2" s="266"/>
      <c r="F2" s="266"/>
      <c r="G2" s="267">
        <f>A6</f>
        <v>2</v>
      </c>
      <c r="H2" s="266"/>
      <c r="I2" s="266"/>
      <c r="J2" s="267">
        <f>A7</f>
        <v>3</v>
      </c>
      <c r="K2" s="266"/>
      <c r="L2" s="266"/>
      <c r="M2" s="267">
        <f>A8</f>
        <v>4</v>
      </c>
      <c r="N2" s="266"/>
      <c r="O2" s="266"/>
      <c r="P2" s="267">
        <f>A9</f>
        <v>5</v>
      </c>
      <c r="Q2" s="266"/>
      <c r="R2" s="266"/>
      <c r="S2" s="267">
        <f>A10</f>
        <v>6</v>
      </c>
      <c r="T2" s="266"/>
      <c r="U2" s="266"/>
      <c r="V2" s="267">
        <f>A11</f>
        <v>7</v>
      </c>
      <c r="W2" s="266"/>
      <c r="X2" s="266"/>
      <c r="Y2" s="267">
        <f>A12</f>
        <v>8</v>
      </c>
      <c r="Z2" s="266"/>
      <c r="AA2" s="266"/>
      <c r="AB2" s="267">
        <f>A13</f>
        <v>9</v>
      </c>
      <c r="AC2" s="266"/>
      <c r="AD2" s="266"/>
      <c r="AE2" s="266"/>
      <c r="AF2" s="266"/>
      <c r="AG2" s="266"/>
      <c r="AH2" s="266"/>
      <c r="AI2" s="266"/>
      <c r="AJ2" s="266"/>
      <c r="AK2" s="266"/>
      <c r="AL2" s="266"/>
    </row>
    <row r="3" spans="1:39" ht="15" customHeight="1">
      <c r="A3" s="266"/>
      <c r="B3" s="266"/>
      <c r="C3" s="399" t="s">
        <v>9</v>
      </c>
      <c r="D3" s="399" t="str">
        <f>C5</f>
        <v>ブラックベリー</v>
      </c>
      <c r="E3" s="401"/>
      <c r="F3" s="401"/>
      <c r="G3" s="389" t="str">
        <f>C6</f>
        <v>イクシーズ</v>
      </c>
      <c r="H3" s="389"/>
      <c r="I3" s="389"/>
      <c r="J3" s="389" t="str">
        <f>C7</f>
        <v>ハッピー</v>
      </c>
      <c r="K3" s="389"/>
      <c r="L3" s="389"/>
      <c r="M3" s="389" t="str">
        <f>C8</f>
        <v>すみれ</v>
      </c>
      <c r="N3" s="389"/>
      <c r="O3" s="389"/>
      <c r="P3" s="389" t="str">
        <f>C9</f>
        <v>ミント</v>
      </c>
      <c r="Q3" s="389"/>
      <c r="R3" s="389"/>
      <c r="S3" s="389" t="str">
        <f>C10</f>
        <v>ポラリス</v>
      </c>
      <c r="T3" s="389"/>
      <c r="U3" s="389"/>
      <c r="V3" s="408" t="str">
        <f>C11</f>
        <v>オリーブ</v>
      </c>
      <c r="W3" s="389"/>
      <c r="X3" s="389"/>
      <c r="Y3" s="389" t="str">
        <f>C12</f>
        <v>フレンド</v>
      </c>
      <c r="Z3" s="389"/>
      <c r="AA3" s="389"/>
      <c r="AB3" s="389" t="str">
        <f>C13</f>
        <v>アクア</v>
      </c>
      <c r="AC3" s="389"/>
      <c r="AD3" s="389"/>
      <c r="AE3" s="405" t="s">
        <v>10</v>
      </c>
      <c r="AF3" s="393" t="s">
        <v>11</v>
      </c>
      <c r="AG3" s="393" t="s">
        <v>12</v>
      </c>
      <c r="AH3" s="393" t="s">
        <v>13</v>
      </c>
      <c r="AI3" s="268" t="s">
        <v>15</v>
      </c>
      <c r="AJ3" s="269" t="s">
        <v>20</v>
      </c>
      <c r="AK3" s="270" t="s">
        <v>18</v>
      </c>
      <c r="AL3" s="391" t="s">
        <v>44</v>
      </c>
      <c r="AM3" s="412" t="s">
        <v>14</v>
      </c>
    </row>
    <row r="4" spans="1:39" ht="15" customHeight="1">
      <c r="A4" s="267" t="s">
        <v>55</v>
      </c>
      <c r="B4" s="266"/>
      <c r="C4" s="400"/>
      <c r="D4" s="400"/>
      <c r="E4" s="402"/>
      <c r="F4" s="402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410"/>
      <c r="W4" s="390"/>
      <c r="X4" s="390"/>
      <c r="Y4" s="390"/>
      <c r="Z4" s="390"/>
      <c r="AA4" s="390"/>
      <c r="AB4" s="390"/>
      <c r="AC4" s="390"/>
      <c r="AD4" s="390"/>
      <c r="AE4" s="406"/>
      <c r="AF4" s="394"/>
      <c r="AG4" s="394"/>
      <c r="AH4" s="394"/>
      <c r="AI4" s="271" t="s">
        <v>16</v>
      </c>
      <c r="AJ4" s="272" t="s">
        <v>17</v>
      </c>
      <c r="AK4" s="273" t="s">
        <v>19</v>
      </c>
      <c r="AL4" s="392"/>
      <c r="AM4" s="413"/>
    </row>
    <row r="5" spans="1:40" ht="21" customHeight="1">
      <c r="A5" s="267">
        <v>1</v>
      </c>
      <c r="B5" s="274">
        <v>1</v>
      </c>
      <c r="C5" s="275" t="str">
        <f aca="true" t="shared" si="0" ref="C5:C13">VLOOKUP(A5,リーグ,2)</f>
        <v>ブラックベリー</v>
      </c>
      <c r="D5" s="11"/>
      <c r="E5" s="12">
        <f>IF(D5="","",IF(D5=F5,"△",IF(D5&gt;F5,"◎","●")))</f>
      </c>
      <c r="F5" s="13"/>
      <c r="G5" s="276">
        <f>VLOOKUP($A5*100+G2,対戦成績,3)</f>
      </c>
      <c r="H5" s="12" t="str">
        <f>IF(G5="","-",IF(G5=I5,"△",IF(G5&gt;I5,"◎","●")))</f>
        <v>-</v>
      </c>
      <c r="I5" s="13">
        <f>VLOOKUP($A5*100+G2,対戦成績,4)</f>
      </c>
      <c r="J5" s="276">
        <f>VLOOKUP($A5*100+J$2,対戦成績,3)</f>
        <v>1</v>
      </c>
      <c r="K5" s="12" t="str">
        <f>IF(J5="","-",IF(J5=L5,"△",IF(J5&gt;L5,"◎","●")))</f>
        <v>●</v>
      </c>
      <c r="L5" s="13">
        <f>VLOOKUP($A5*100+J$2,対戦成績,4)</f>
        <v>2</v>
      </c>
      <c r="M5" s="276">
        <f>VLOOKUP($A5*100+M$2,対戦成績,3)</f>
        <v>0</v>
      </c>
      <c r="N5" s="12" t="str">
        <f>IF(M5="","-",IF(M5=O5,"△",IF(M5&gt;O5,"◎","●")))</f>
        <v>●</v>
      </c>
      <c r="O5" s="13">
        <f>VLOOKUP($A5*100+M$2,対戦成績,4)</f>
        <v>2</v>
      </c>
      <c r="P5" s="276">
        <f>VLOOKUP($A5*100+P$2,対戦成績,3)</f>
        <v>2</v>
      </c>
      <c r="Q5" s="12" t="str">
        <f>IF(P5="","-",IF(P5=R5,"△",IF(P5&gt;R5,"◎","●")))</f>
        <v>◎</v>
      </c>
      <c r="R5" s="13">
        <f>VLOOKUP($A5*100+P$2,対戦成績,4)</f>
        <v>0</v>
      </c>
      <c r="S5" s="276">
        <f>VLOOKUP($A5*100+S$2,対戦成績,3)</f>
        <v>2</v>
      </c>
      <c r="T5" s="12" t="str">
        <f>IF(S5="","-",IF(S5=U5,"△",IF(S5&gt;U5,"◎","●")))</f>
        <v>◎</v>
      </c>
      <c r="U5" s="13">
        <f>VLOOKUP($A5*100+S$2,対戦成績,4)</f>
        <v>1</v>
      </c>
      <c r="V5" s="276">
        <f aca="true" t="shared" si="1" ref="V5:V10">VLOOKUP($A5*100+V$2,対戦成績,3)</f>
        <v>0</v>
      </c>
      <c r="W5" s="12" t="str">
        <f>IF(V5="","-",IF(V5=X5,"△",IF(V5&gt;X5,"◎","●")))</f>
        <v>●</v>
      </c>
      <c r="X5" s="13">
        <f aca="true" t="shared" si="2" ref="X5:X10">VLOOKUP($A5*100+V$2,対戦成績,4)</f>
        <v>2</v>
      </c>
      <c r="Y5" s="276">
        <f>VLOOKUP($A5*100+Y$2,対戦成績,3)</f>
        <v>2</v>
      </c>
      <c r="Z5" s="12" t="str">
        <f>IF(Y5="","-",IF(Y5=AA5,"△",IF(Y5&gt;AA5,"◎","●")))</f>
        <v>◎</v>
      </c>
      <c r="AA5" s="13">
        <f>VLOOKUP($A5*100+Y$2,対戦成績,4)</f>
        <v>1</v>
      </c>
      <c r="AB5" s="276">
        <f>VLOOKUP($A5*100+AB$2,対戦成績,3)</f>
        <v>2</v>
      </c>
      <c r="AC5" s="12" t="str">
        <f>IF(AB5="","-",IF(AB5=AD5,"△",IF(AB5&gt;AD5,"◎","●")))</f>
        <v>◎</v>
      </c>
      <c r="AD5" s="13">
        <f>VLOOKUP($A5*100+AB$2,対戦成績,4)</f>
        <v>1</v>
      </c>
      <c r="AE5" s="277">
        <f>AG5*2+AH5</f>
        <v>11</v>
      </c>
      <c r="AF5" s="278">
        <f aca="true" t="shared" si="3" ref="AF5:AF13">COUNT(D5:AD5)/2-COUNTIF(D5:AD5,"△")</f>
        <v>7</v>
      </c>
      <c r="AG5" s="278">
        <f aca="true" t="shared" si="4" ref="AG5:AG13">COUNTIF(D5:AD5,"◎")</f>
        <v>4</v>
      </c>
      <c r="AH5" s="278">
        <f aca="true" t="shared" si="5" ref="AH5:AH13">COUNTIF(D5:AD5,"●")</f>
        <v>3</v>
      </c>
      <c r="AI5" s="278">
        <f aca="true" t="shared" si="6" ref="AI5:AI13">IF(D5="",0,D5)+IF(G5="",0,G5)+IF(J5="",0,J5)+IF(M5="",0,M5)+IF(P5="",0,P5)+IF(S5="",0,S5)+IF(V5="",0,V5)+IF(Y5="",0,Y5)+IF(AB5="",0,AB5)</f>
        <v>9</v>
      </c>
      <c r="AJ5" s="279">
        <f aca="true" t="shared" si="7" ref="AJ5:AJ13">IF(F5="",0,F5)+IF(I5="",0,I5)+IF(L5="",0,L5)+IF(O5="",0,O5)+IF(R5="",0,R5)+IF(U5="",0,U5)+IF(X5="",0,X5)+IF(AA5="",0,AA5)+IF(AD5="",0,AD5)</f>
        <v>9</v>
      </c>
      <c r="AK5" s="280">
        <f>IF(AJ5=0,0,AI5/AJ5)</f>
        <v>1</v>
      </c>
      <c r="AL5" s="281">
        <f aca="true" t="shared" si="8" ref="AL5:AL13">VLOOKUP(A5,得失点,12)</f>
        <v>-14</v>
      </c>
      <c r="AM5" s="215">
        <v>4</v>
      </c>
      <c r="AN5" s="4">
        <v>1</v>
      </c>
    </row>
    <row r="6" spans="1:40" ht="21" customHeight="1">
      <c r="A6" s="267">
        <v>2</v>
      </c>
      <c r="B6" s="274">
        <v>2</v>
      </c>
      <c r="C6" s="282" t="str">
        <f t="shared" si="0"/>
        <v>イクシーズ</v>
      </c>
      <c r="D6" s="119">
        <f>IF(I5="","",I5)</f>
      </c>
      <c r="E6" s="120" t="str">
        <f aca="true" t="shared" si="9" ref="E6:E13">IF(D6="","-",IF(D6=F6,"△",IF(D6&gt;F6,"◎","●")))</f>
        <v>-</v>
      </c>
      <c r="F6" s="117">
        <f>IF(G5="","",G5)</f>
      </c>
      <c r="G6" s="121"/>
      <c r="H6" s="120">
        <f>IF(G6="","",IF(G6=I6,"△",IF(G6&gt;I6,"◎","●")))</f>
      </c>
      <c r="I6" s="117"/>
      <c r="J6" s="283">
        <f>VLOOKUP($A6*100+J$2,対戦成績,3)</f>
        <v>0</v>
      </c>
      <c r="K6" s="126" t="str">
        <f>IF(J6="","-",IF(J6=L6,"△",IF(J6&gt;L6,"◎","●")))</f>
        <v>●</v>
      </c>
      <c r="L6" s="118">
        <f>VLOOKUP($A6*100+J$2,対戦成績,4)</f>
        <v>2</v>
      </c>
      <c r="M6" s="32">
        <f>VLOOKUP($A6*100+M$2,対戦成績,3)</f>
        <v>2</v>
      </c>
      <c r="N6" s="33" t="str">
        <f>IF(M6="","-",IF(M6=O6,"△",IF(M6&gt;O6,"◎","●")))</f>
        <v>◎</v>
      </c>
      <c r="O6" s="31">
        <f>VLOOKUP($A6*100+M$2,対戦成績,4)</f>
        <v>0</v>
      </c>
      <c r="P6" s="32">
        <f>VLOOKUP($A6*100+P$2,対戦成績,3)</f>
        <v>1</v>
      </c>
      <c r="Q6" s="33" t="str">
        <f>IF(P6="","-",IF(P6=R6,"△",IF(P6&gt;R6,"◎","●")))</f>
        <v>●</v>
      </c>
      <c r="R6" s="31">
        <f>VLOOKUP($A6*100+P$2,対戦成績,4)</f>
        <v>2</v>
      </c>
      <c r="S6" s="32">
        <f>VLOOKUP($A6*100+S$2,対戦成績,3)</f>
        <v>2</v>
      </c>
      <c r="T6" s="33" t="str">
        <f aca="true" t="shared" si="10" ref="T6:T13">IF(S6="","-",IF(S6=U6,"△",IF(S6&gt;U6,"◎","●")))</f>
        <v>◎</v>
      </c>
      <c r="U6" s="31">
        <f>VLOOKUP($A6*100+S$2,対戦成績,4)</f>
        <v>0</v>
      </c>
      <c r="V6" s="32">
        <f t="shared" si="1"/>
        <v>2</v>
      </c>
      <c r="W6" s="33" t="str">
        <f aca="true" t="shared" si="11" ref="W6:W13">IF(V6="","-",IF(V6=X6,"△",IF(V6&gt;X6,"◎","●")))</f>
        <v>◎</v>
      </c>
      <c r="X6" s="31">
        <f t="shared" si="2"/>
        <v>0</v>
      </c>
      <c r="Y6" s="32">
        <f aca="true" t="shared" si="12" ref="Y6:Y11">VLOOKUP($A6*100+Y$2,対戦成績,3)</f>
        <v>1</v>
      </c>
      <c r="Z6" s="33" t="str">
        <f aca="true" t="shared" si="13" ref="Z6:Z11">IF(Y6="","-",IF(Y6=AA6,"△",IF(Y6&gt;AA6,"◎","●")))</f>
        <v>●</v>
      </c>
      <c r="AA6" s="31">
        <f aca="true" t="shared" si="14" ref="AA6:AA11">VLOOKUP($A6*100+Y$2,対戦成績,4)</f>
        <v>2</v>
      </c>
      <c r="AB6" s="32">
        <f aca="true" t="shared" si="15" ref="AB6:AB12">VLOOKUP($A6*100+AB$2,対戦成績,3)</f>
        <v>2</v>
      </c>
      <c r="AC6" s="33" t="str">
        <f aca="true" t="shared" si="16" ref="AC6:AC12">IF(AB6="","-",IF(AB6=AD6,"△",IF(AB6&gt;AD6,"◎","●")))</f>
        <v>◎</v>
      </c>
      <c r="AD6" s="31">
        <f aca="true" t="shared" si="17" ref="AD6:AD12">VLOOKUP($A6*100+AB$2,対戦成績,4)</f>
        <v>1</v>
      </c>
      <c r="AE6" s="284">
        <f aca="true" t="shared" si="18" ref="AE6:AE13">AG6*2+AH6</f>
        <v>11</v>
      </c>
      <c r="AF6" s="283">
        <f t="shared" si="3"/>
        <v>7</v>
      </c>
      <c r="AG6" s="283">
        <f t="shared" si="4"/>
        <v>4</v>
      </c>
      <c r="AH6" s="283">
        <f t="shared" si="5"/>
        <v>3</v>
      </c>
      <c r="AI6" s="283">
        <f t="shared" si="6"/>
        <v>10</v>
      </c>
      <c r="AJ6" s="285">
        <f t="shared" si="7"/>
        <v>7</v>
      </c>
      <c r="AK6" s="286">
        <f aca="true" t="shared" si="19" ref="AK6:AK13">IF(AJ6=0,0,AI6/AJ6)</f>
        <v>1.4285714285714286</v>
      </c>
      <c r="AL6" s="281">
        <f t="shared" si="8"/>
        <v>15</v>
      </c>
      <c r="AM6" s="216">
        <v>5</v>
      </c>
      <c r="AN6" s="4">
        <v>2</v>
      </c>
    </row>
    <row r="7" spans="1:40" ht="21" customHeight="1">
      <c r="A7" s="267">
        <v>3</v>
      </c>
      <c r="B7" s="274">
        <v>3</v>
      </c>
      <c r="C7" s="287" t="str">
        <f t="shared" si="0"/>
        <v>ハッピー</v>
      </c>
      <c r="D7" s="26">
        <f>IF(L5="","",L5)</f>
        <v>2</v>
      </c>
      <c r="E7" s="27" t="str">
        <f t="shared" si="9"/>
        <v>◎</v>
      </c>
      <c r="F7" s="28">
        <f>IF(J5="","",J5)</f>
        <v>1</v>
      </c>
      <c r="G7" s="29">
        <f>IF(L6="","",L6)</f>
        <v>2</v>
      </c>
      <c r="H7" s="15" t="str">
        <f aca="true" t="shared" si="20" ref="H7:H13">IF(G7="","-",IF(G7=I7,"△",IF(G7&gt;I7,"◎","●")))</f>
        <v>◎</v>
      </c>
      <c r="I7" s="28">
        <f>IF(J6="","",J6)</f>
        <v>0</v>
      </c>
      <c r="J7" s="29"/>
      <c r="K7" s="15">
        <f>IF(J7="","",IF(J7=L7,"△",IF(J7&gt;L7,"◎","●")))</f>
      </c>
      <c r="L7" s="28"/>
      <c r="M7" s="278">
        <f>VLOOKUP($A7*100+M$2,対戦成績,3)</f>
        <v>2</v>
      </c>
      <c r="N7" s="123" t="str">
        <f>IF(M7="","-",IF(M7=O7,"△",IF(M7&gt;O7,"◎","●")))</f>
        <v>◎</v>
      </c>
      <c r="O7" s="288">
        <f>VLOOKUP($A7*100+M$2,対戦成績,4)</f>
        <v>0</v>
      </c>
      <c r="P7" s="278">
        <f>VLOOKUP($A7*100+P$2,対戦成績,3)</f>
        <v>2</v>
      </c>
      <c r="Q7" s="123" t="str">
        <f>IF(P7="","-",IF(P7=R7,"△",IF(P7&gt;R7,"◎","●")))</f>
        <v>◎</v>
      </c>
      <c r="R7" s="288">
        <f>VLOOKUP($A7*100+P$2,対戦成績,4)</f>
        <v>0</v>
      </c>
      <c r="S7" s="278">
        <f>VLOOKUP($A7*100+S$2,対戦成績,3)</f>
        <v>2</v>
      </c>
      <c r="T7" s="123" t="str">
        <f t="shared" si="10"/>
        <v>◎</v>
      </c>
      <c r="U7" s="288">
        <f>VLOOKUP($A7*100+S$2,対戦成績,4)</f>
        <v>0</v>
      </c>
      <c r="V7" s="278">
        <f t="shared" si="1"/>
        <v>2</v>
      </c>
      <c r="W7" s="123" t="str">
        <f t="shared" si="11"/>
        <v>◎</v>
      </c>
      <c r="X7" s="288">
        <f t="shared" si="2"/>
        <v>0</v>
      </c>
      <c r="Y7" s="278">
        <f t="shared" si="12"/>
        <v>2</v>
      </c>
      <c r="Z7" s="123" t="str">
        <f t="shared" si="13"/>
        <v>◎</v>
      </c>
      <c r="AA7" s="288">
        <f t="shared" si="14"/>
        <v>0</v>
      </c>
      <c r="AB7" s="278">
        <f t="shared" si="15"/>
      </c>
      <c r="AC7" s="123" t="str">
        <f t="shared" si="16"/>
        <v>-</v>
      </c>
      <c r="AD7" s="288">
        <f t="shared" si="17"/>
      </c>
      <c r="AE7" s="277">
        <f t="shared" si="18"/>
        <v>14</v>
      </c>
      <c r="AF7" s="278">
        <f t="shared" si="3"/>
        <v>7</v>
      </c>
      <c r="AG7" s="278">
        <f t="shared" si="4"/>
        <v>7</v>
      </c>
      <c r="AH7" s="278">
        <f t="shared" si="5"/>
        <v>0</v>
      </c>
      <c r="AI7" s="278">
        <f t="shared" si="6"/>
        <v>14</v>
      </c>
      <c r="AJ7" s="279">
        <f t="shared" si="7"/>
        <v>1</v>
      </c>
      <c r="AK7" s="280">
        <f t="shared" si="19"/>
        <v>14</v>
      </c>
      <c r="AL7" s="281">
        <f t="shared" si="8"/>
        <v>122</v>
      </c>
      <c r="AM7" s="215">
        <v>1</v>
      </c>
      <c r="AN7" s="4">
        <v>3</v>
      </c>
    </row>
    <row r="8" spans="1:40" ht="21" customHeight="1">
      <c r="A8" s="267">
        <v>4</v>
      </c>
      <c r="B8" s="274">
        <v>4</v>
      </c>
      <c r="C8" s="282" t="str">
        <f t="shared" si="0"/>
        <v>すみれ</v>
      </c>
      <c r="D8" s="119">
        <f>IF(O5="","",O5)</f>
        <v>2</v>
      </c>
      <c r="E8" s="120" t="str">
        <f t="shared" si="9"/>
        <v>◎</v>
      </c>
      <c r="F8" s="117">
        <f>IF(M5="","",M5)</f>
        <v>0</v>
      </c>
      <c r="G8" s="121">
        <f>IF(O6="","",O6)</f>
        <v>0</v>
      </c>
      <c r="H8" s="120" t="str">
        <f t="shared" si="20"/>
        <v>●</v>
      </c>
      <c r="I8" s="117">
        <f>IF(M6="","",M6)</f>
        <v>2</v>
      </c>
      <c r="J8" s="283">
        <f>IF(O7="","",O7)</f>
        <v>0</v>
      </c>
      <c r="K8" s="126" t="str">
        <f aca="true" t="shared" si="21" ref="K8:K13">IF(J8="","-",IF(J8=L8,"△",IF(J8&gt;L8,"◎","●")))</f>
        <v>●</v>
      </c>
      <c r="L8" s="118">
        <f>IF(M7="","",M7)</f>
        <v>2</v>
      </c>
      <c r="M8" s="32"/>
      <c r="N8" s="33">
        <f>IF(M8="","",IF(M8=O8,"△",IF(M8&gt;O8,"◎","●")))</f>
      </c>
      <c r="O8" s="31"/>
      <c r="P8" s="32">
        <f>VLOOKUP($A8*100+P$2,対戦成績,3)</f>
        <v>2</v>
      </c>
      <c r="Q8" s="33" t="str">
        <f>IF(P8="","-",IF(P8=R8,"△",IF(P8&gt;R8,"◎","●")))</f>
        <v>◎</v>
      </c>
      <c r="R8" s="31">
        <f>VLOOKUP($A8*100+P$2,対戦成績,4)</f>
        <v>0</v>
      </c>
      <c r="S8" s="32">
        <f>VLOOKUP($A8*100+S$2,対戦成績,3)</f>
        <v>2</v>
      </c>
      <c r="T8" s="33" t="str">
        <f t="shared" si="10"/>
        <v>◎</v>
      </c>
      <c r="U8" s="31">
        <f>VLOOKUP($A8*100+S$2,対戦成績,4)</f>
        <v>1</v>
      </c>
      <c r="V8" s="32">
        <f t="shared" si="1"/>
        <v>2</v>
      </c>
      <c r="W8" s="33" t="str">
        <f t="shared" si="11"/>
        <v>◎</v>
      </c>
      <c r="X8" s="31">
        <f t="shared" si="2"/>
        <v>0</v>
      </c>
      <c r="Y8" s="32">
        <f t="shared" si="12"/>
      </c>
      <c r="Z8" s="33" t="str">
        <f t="shared" si="13"/>
        <v>-</v>
      </c>
      <c r="AA8" s="31">
        <f t="shared" si="14"/>
      </c>
      <c r="AB8" s="32">
        <f t="shared" si="15"/>
        <v>1</v>
      </c>
      <c r="AC8" s="33" t="str">
        <f t="shared" si="16"/>
        <v>●</v>
      </c>
      <c r="AD8" s="31">
        <f t="shared" si="17"/>
        <v>2</v>
      </c>
      <c r="AE8" s="284">
        <f t="shared" si="18"/>
        <v>11</v>
      </c>
      <c r="AF8" s="283">
        <f t="shared" si="3"/>
        <v>7</v>
      </c>
      <c r="AG8" s="283">
        <f t="shared" si="4"/>
        <v>4</v>
      </c>
      <c r="AH8" s="283">
        <f t="shared" si="5"/>
        <v>3</v>
      </c>
      <c r="AI8" s="283">
        <f t="shared" si="6"/>
        <v>9</v>
      </c>
      <c r="AJ8" s="285">
        <f t="shared" si="7"/>
        <v>7</v>
      </c>
      <c r="AK8" s="286">
        <f t="shared" si="19"/>
        <v>1.2857142857142858</v>
      </c>
      <c r="AL8" s="289">
        <f t="shared" si="8"/>
        <v>20</v>
      </c>
      <c r="AM8" s="216">
        <v>2</v>
      </c>
      <c r="AN8" s="4">
        <v>4</v>
      </c>
    </row>
    <row r="9" spans="1:40" ht="21" customHeight="1">
      <c r="A9" s="267">
        <v>5</v>
      </c>
      <c r="B9" s="274">
        <v>5</v>
      </c>
      <c r="C9" s="287" t="str">
        <f t="shared" si="0"/>
        <v>ミント</v>
      </c>
      <c r="D9" s="26">
        <f>IF(R5="","",R5)</f>
        <v>0</v>
      </c>
      <c r="E9" s="27" t="str">
        <f t="shared" si="9"/>
        <v>●</v>
      </c>
      <c r="F9" s="28">
        <f>IF(P5="","",P5)</f>
        <v>2</v>
      </c>
      <c r="G9" s="29">
        <f>IF(R6="","",R6)</f>
        <v>2</v>
      </c>
      <c r="H9" s="15" t="str">
        <f t="shared" si="20"/>
        <v>◎</v>
      </c>
      <c r="I9" s="28">
        <f>IF(P6="","",P6)</f>
        <v>1</v>
      </c>
      <c r="J9" s="29">
        <f>IF(R7="","",R7)</f>
        <v>0</v>
      </c>
      <c r="K9" s="15" t="str">
        <f t="shared" si="21"/>
        <v>●</v>
      </c>
      <c r="L9" s="28">
        <f>IF(P7="","",P7)</f>
        <v>2</v>
      </c>
      <c r="M9" s="278">
        <f>IF(R8="","",R8)</f>
        <v>0</v>
      </c>
      <c r="N9" s="123" t="str">
        <f>IF(M9="","-",IF(M9=O9,"△",IF(M9&gt;O9,"◎","●")))</f>
        <v>●</v>
      </c>
      <c r="O9" s="288">
        <f>IF(P8="","",P8)</f>
        <v>2</v>
      </c>
      <c r="P9" s="278"/>
      <c r="Q9" s="123">
        <f>IF(P9="","",IF(P9=R9,"△",IF(P9&gt;R9,"◎","●")))</f>
      </c>
      <c r="R9" s="288"/>
      <c r="S9" s="278">
        <f>VLOOKUP($A9*100+S$2,対戦成績,3)</f>
        <v>1</v>
      </c>
      <c r="T9" s="123" t="str">
        <f t="shared" si="10"/>
        <v>●</v>
      </c>
      <c r="U9" s="288">
        <f>VLOOKUP($A9*100+S$2,対戦成績,4)</f>
        <v>2</v>
      </c>
      <c r="V9" s="278">
        <f t="shared" si="1"/>
      </c>
      <c r="W9" s="123" t="str">
        <f t="shared" si="11"/>
        <v>-</v>
      </c>
      <c r="X9" s="288">
        <f t="shared" si="2"/>
      </c>
      <c r="Y9" s="278">
        <f t="shared" si="12"/>
        <v>0</v>
      </c>
      <c r="Z9" s="123" t="str">
        <f t="shared" si="13"/>
        <v>●</v>
      </c>
      <c r="AA9" s="288">
        <f t="shared" si="14"/>
        <v>2</v>
      </c>
      <c r="AB9" s="278">
        <f t="shared" si="15"/>
        <v>0</v>
      </c>
      <c r="AC9" s="123" t="str">
        <f t="shared" si="16"/>
        <v>●</v>
      </c>
      <c r="AD9" s="288">
        <f t="shared" si="17"/>
        <v>2</v>
      </c>
      <c r="AE9" s="277">
        <f t="shared" si="18"/>
        <v>8</v>
      </c>
      <c r="AF9" s="278">
        <f t="shared" si="3"/>
        <v>7</v>
      </c>
      <c r="AG9" s="278">
        <f t="shared" si="4"/>
        <v>1</v>
      </c>
      <c r="AH9" s="278">
        <f t="shared" si="5"/>
        <v>6</v>
      </c>
      <c r="AI9" s="278">
        <f t="shared" si="6"/>
        <v>3</v>
      </c>
      <c r="AJ9" s="279">
        <f t="shared" si="7"/>
        <v>13</v>
      </c>
      <c r="AK9" s="280">
        <f t="shared" si="19"/>
        <v>0.23076923076923078</v>
      </c>
      <c r="AL9" s="281">
        <f t="shared" si="8"/>
        <v>-76</v>
      </c>
      <c r="AM9" s="215">
        <v>9</v>
      </c>
      <c r="AN9" s="4">
        <v>5</v>
      </c>
    </row>
    <row r="10" spans="1:40" ht="21" customHeight="1">
      <c r="A10" s="267">
        <v>6</v>
      </c>
      <c r="B10" s="274">
        <v>6</v>
      </c>
      <c r="C10" s="290" t="str">
        <f t="shared" si="0"/>
        <v>ポラリス</v>
      </c>
      <c r="D10" s="119">
        <f>IF(U5="","",U5)</f>
        <v>1</v>
      </c>
      <c r="E10" s="120" t="str">
        <f t="shared" si="9"/>
        <v>●</v>
      </c>
      <c r="F10" s="117">
        <f>IF(S5="","",S5)</f>
        <v>2</v>
      </c>
      <c r="G10" s="121">
        <f>IF(U6="","",U6)</f>
        <v>0</v>
      </c>
      <c r="H10" s="120" t="str">
        <f t="shared" si="20"/>
        <v>●</v>
      </c>
      <c r="I10" s="117">
        <f>IF(S6="","",S6)</f>
        <v>2</v>
      </c>
      <c r="J10" s="283">
        <f>IF(U7="","",U7)</f>
        <v>0</v>
      </c>
      <c r="K10" s="126" t="str">
        <f t="shared" si="21"/>
        <v>●</v>
      </c>
      <c r="L10" s="118">
        <f>IF(S7="","",S7)</f>
        <v>2</v>
      </c>
      <c r="M10" s="32">
        <f>IF(U8="","",U8)</f>
        <v>1</v>
      </c>
      <c r="N10" s="33" t="str">
        <f>IF(M10="","-",IF(M10=O10,"△",IF(M10&gt;O10,"◎","●")))</f>
        <v>●</v>
      </c>
      <c r="O10" s="31">
        <f>IF(S8="","",S8)</f>
        <v>2</v>
      </c>
      <c r="P10" s="32">
        <f>IF(U9="","",U9)</f>
        <v>2</v>
      </c>
      <c r="Q10" s="33" t="str">
        <f>IF(P10="","-",IF(P10=R10,"△",IF(P10&gt;R10,"◎","●")))</f>
        <v>◎</v>
      </c>
      <c r="R10" s="31">
        <f>IF(S9="","",S9)</f>
        <v>1</v>
      </c>
      <c r="S10" s="32"/>
      <c r="T10" s="33">
        <f>IF(S10="","",IF(S10=U10,"△",IF(S10&gt;U10,"◎","●")))</f>
      </c>
      <c r="U10" s="31"/>
      <c r="V10" s="32">
        <f t="shared" si="1"/>
        <v>1</v>
      </c>
      <c r="W10" s="33" t="str">
        <f t="shared" si="11"/>
        <v>●</v>
      </c>
      <c r="X10" s="31">
        <f t="shared" si="2"/>
        <v>2</v>
      </c>
      <c r="Y10" s="32">
        <f t="shared" si="12"/>
        <v>1</v>
      </c>
      <c r="Z10" s="33" t="str">
        <f t="shared" si="13"/>
        <v>●</v>
      </c>
      <c r="AA10" s="31">
        <f t="shared" si="14"/>
        <v>2</v>
      </c>
      <c r="AB10" s="32">
        <f t="shared" si="15"/>
        <v>0</v>
      </c>
      <c r="AC10" s="33" t="str">
        <f t="shared" si="16"/>
        <v>●</v>
      </c>
      <c r="AD10" s="31">
        <f t="shared" si="17"/>
        <v>2</v>
      </c>
      <c r="AE10" s="284">
        <f t="shared" si="18"/>
        <v>9</v>
      </c>
      <c r="AF10" s="283">
        <f t="shared" si="3"/>
        <v>8</v>
      </c>
      <c r="AG10" s="283">
        <f t="shared" si="4"/>
        <v>1</v>
      </c>
      <c r="AH10" s="283">
        <f t="shared" si="5"/>
        <v>7</v>
      </c>
      <c r="AI10" s="283">
        <f t="shared" si="6"/>
        <v>6</v>
      </c>
      <c r="AJ10" s="285">
        <f t="shared" si="7"/>
        <v>15</v>
      </c>
      <c r="AK10" s="286">
        <f t="shared" si="19"/>
        <v>0.4</v>
      </c>
      <c r="AL10" s="289">
        <f t="shared" si="8"/>
        <v>-72</v>
      </c>
      <c r="AM10" s="216">
        <v>8</v>
      </c>
      <c r="AN10" s="4">
        <v>6</v>
      </c>
    </row>
    <row r="11" spans="1:40" ht="21" customHeight="1">
      <c r="A11" s="267">
        <v>7</v>
      </c>
      <c r="B11" s="266">
        <v>7</v>
      </c>
      <c r="C11" s="291" t="str">
        <f t="shared" si="0"/>
        <v>オリーブ</v>
      </c>
      <c r="D11" s="26">
        <f>IF(X5="","",X5)</f>
        <v>2</v>
      </c>
      <c r="E11" s="27" t="str">
        <f t="shared" si="9"/>
        <v>◎</v>
      </c>
      <c r="F11" s="28">
        <f>IF(V5="","",V5)</f>
        <v>0</v>
      </c>
      <c r="G11" s="29">
        <f>IF(X6="","",X6)</f>
        <v>0</v>
      </c>
      <c r="H11" s="15" t="str">
        <f t="shared" si="20"/>
        <v>●</v>
      </c>
      <c r="I11" s="28">
        <f>IF(V6="","",V6)</f>
        <v>2</v>
      </c>
      <c r="J11" s="29">
        <f>IF(X7="","",X7)</f>
        <v>0</v>
      </c>
      <c r="K11" s="15" t="str">
        <f t="shared" si="21"/>
        <v>●</v>
      </c>
      <c r="L11" s="28">
        <f>IF(V7="","",V7)</f>
        <v>2</v>
      </c>
      <c r="M11" s="278">
        <f>IF(X8="","",X8)</f>
        <v>0</v>
      </c>
      <c r="N11" s="123" t="str">
        <f>IF(M11="","-",IF(M11=O11,"△",IF(M11&gt;O11,"◎","●")))</f>
        <v>●</v>
      </c>
      <c r="O11" s="288">
        <f>IF(V8="","",V8)</f>
        <v>2</v>
      </c>
      <c r="P11" s="278">
        <f>IF(X9="","",X9)</f>
      </c>
      <c r="Q11" s="123" t="str">
        <f>IF(P11="","-",IF(P11=R11,"△",IF(P11&gt;R11,"◎","●")))</f>
        <v>-</v>
      </c>
      <c r="R11" s="288">
        <f>IF(V9="","",V9)</f>
      </c>
      <c r="S11" s="278">
        <f>IF(X10="","",X10)</f>
        <v>2</v>
      </c>
      <c r="T11" s="123" t="str">
        <f t="shared" si="10"/>
        <v>◎</v>
      </c>
      <c r="U11" s="288">
        <f>IF(V10="","",V10)</f>
        <v>1</v>
      </c>
      <c r="V11" s="278"/>
      <c r="W11" s="123"/>
      <c r="X11" s="288"/>
      <c r="Y11" s="278">
        <f t="shared" si="12"/>
        <v>2</v>
      </c>
      <c r="Z11" s="123" t="str">
        <f t="shared" si="13"/>
        <v>◎</v>
      </c>
      <c r="AA11" s="288">
        <f t="shared" si="14"/>
        <v>0</v>
      </c>
      <c r="AB11" s="278">
        <f t="shared" si="15"/>
        <v>2</v>
      </c>
      <c r="AC11" s="123" t="str">
        <f t="shared" si="16"/>
        <v>◎</v>
      </c>
      <c r="AD11" s="288">
        <f t="shared" si="17"/>
        <v>0</v>
      </c>
      <c r="AE11" s="277">
        <f t="shared" si="18"/>
        <v>11</v>
      </c>
      <c r="AF11" s="278">
        <f t="shared" si="3"/>
        <v>7</v>
      </c>
      <c r="AG11" s="278">
        <f t="shared" si="4"/>
        <v>4</v>
      </c>
      <c r="AH11" s="278">
        <f t="shared" si="5"/>
        <v>3</v>
      </c>
      <c r="AI11" s="278">
        <f t="shared" si="6"/>
        <v>8</v>
      </c>
      <c r="AJ11" s="279">
        <f t="shared" si="7"/>
        <v>7</v>
      </c>
      <c r="AK11" s="280">
        <f t="shared" si="19"/>
        <v>1.1428571428571428</v>
      </c>
      <c r="AL11" s="281">
        <f t="shared" si="8"/>
        <v>28</v>
      </c>
      <c r="AM11" s="215">
        <v>3</v>
      </c>
      <c r="AN11" s="4">
        <v>7</v>
      </c>
    </row>
    <row r="12" spans="1:40" ht="21" customHeight="1">
      <c r="A12" s="267">
        <v>8</v>
      </c>
      <c r="B12" s="266">
        <v>8</v>
      </c>
      <c r="C12" s="290" t="str">
        <f t="shared" si="0"/>
        <v>フレンド</v>
      </c>
      <c r="D12" s="119">
        <f>IF(AA5="","",AA5)</f>
        <v>1</v>
      </c>
      <c r="E12" s="120" t="str">
        <f t="shared" si="9"/>
        <v>●</v>
      </c>
      <c r="F12" s="117">
        <f>IF(Y5="","",Y5)</f>
        <v>2</v>
      </c>
      <c r="G12" s="121">
        <f>IF(AA6="","",AA6)</f>
        <v>2</v>
      </c>
      <c r="H12" s="120" t="str">
        <f t="shared" si="20"/>
        <v>◎</v>
      </c>
      <c r="I12" s="117">
        <f>IF(Y6="","",Y6)</f>
        <v>1</v>
      </c>
      <c r="J12" s="283">
        <f>IF(AA7="","",AA7)</f>
        <v>0</v>
      </c>
      <c r="K12" s="126" t="str">
        <f t="shared" si="21"/>
        <v>●</v>
      </c>
      <c r="L12" s="118">
        <f>IF(Y7="","",Y7)</f>
        <v>2</v>
      </c>
      <c r="M12" s="32">
        <f>IF(AA8="","",AA8)</f>
      </c>
      <c r="N12" s="33" t="str">
        <f>IF(M12="","-",IF(M12=O12,"△",IF(M12&gt;O12,"◎","●")))</f>
        <v>-</v>
      </c>
      <c r="O12" s="31">
        <f>IF(Y8="","",Y8)</f>
      </c>
      <c r="P12" s="32">
        <f>IF(AA9="","",AA9)</f>
        <v>2</v>
      </c>
      <c r="Q12" s="33" t="str">
        <f>IF(P12="","-",IF(P12=R12,"△",IF(P12&gt;R12,"◎","●")))</f>
        <v>◎</v>
      </c>
      <c r="R12" s="31">
        <f>IF(Y9="","",Y9)</f>
        <v>0</v>
      </c>
      <c r="S12" s="32">
        <f>IF(AA10="","",AA10)</f>
        <v>2</v>
      </c>
      <c r="T12" s="33" t="str">
        <f t="shared" si="10"/>
        <v>◎</v>
      </c>
      <c r="U12" s="31">
        <f>IF(Y10="","",Y10)</f>
        <v>1</v>
      </c>
      <c r="V12" s="32">
        <f>IF(AA11="","",AA11)</f>
        <v>0</v>
      </c>
      <c r="W12" s="33" t="str">
        <f t="shared" si="11"/>
        <v>●</v>
      </c>
      <c r="X12" s="31">
        <f>IF(Y11="","",Y11)</f>
        <v>2</v>
      </c>
      <c r="Y12" s="32"/>
      <c r="Z12" s="33"/>
      <c r="AA12" s="31"/>
      <c r="AB12" s="32">
        <f t="shared" si="15"/>
        <v>2</v>
      </c>
      <c r="AC12" s="33" t="str">
        <f t="shared" si="16"/>
        <v>◎</v>
      </c>
      <c r="AD12" s="31">
        <f t="shared" si="17"/>
        <v>1</v>
      </c>
      <c r="AE12" s="284">
        <f t="shared" si="18"/>
        <v>11</v>
      </c>
      <c r="AF12" s="283">
        <f t="shared" si="3"/>
        <v>7</v>
      </c>
      <c r="AG12" s="283">
        <f t="shared" si="4"/>
        <v>4</v>
      </c>
      <c r="AH12" s="283">
        <f t="shared" si="5"/>
        <v>3</v>
      </c>
      <c r="AI12" s="283">
        <f t="shared" si="6"/>
        <v>9</v>
      </c>
      <c r="AJ12" s="285">
        <f t="shared" si="7"/>
        <v>9</v>
      </c>
      <c r="AK12" s="286">
        <f t="shared" si="19"/>
        <v>1</v>
      </c>
      <c r="AL12" s="289">
        <f t="shared" si="8"/>
        <v>0</v>
      </c>
      <c r="AM12" s="216">
        <v>6</v>
      </c>
      <c r="AN12" s="4">
        <v>8</v>
      </c>
    </row>
    <row r="13" spans="1:40" ht="21" customHeight="1" thickBot="1">
      <c r="A13" s="267">
        <v>9</v>
      </c>
      <c r="B13" s="266">
        <v>9</v>
      </c>
      <c r="C13" s="291" t="str">
        <f t="shared" si="0"/>
        <v>アクア</v>
      </c>
      <c r="D13" s="26">
        <f>IF(AD5="","",AD5)</f>
        <v>1</v>
      </c>
      <c r="E13" s="27" t="str">
        <f t="shared" si="9"/>
        <v>●</v>
      </c>
      <c r="F13" s="28">
        <f>IF(AB5="","",AB5)</f>
        <v>2</v>
      </c>
      <c r="G13" s="29">
        <f>IF(AD6="","",AD6)</f>
        <v>1</v>
      </c>
      <c r="H13" s="15" t="str">
        <f t="shared" si="20"/>
        <v>●</v>
      </c>
      <c r="I13" s="28">
        <f>IF(AB6="","",AB6)</f>
        <v>2</v>
      </c>
      <c r="J13" s="29">
        <f>IF(AD7="","",AD7)</f>
      </c>
      <c r="K13" s="15" t="str">
        <f t="shared" si="21"/>
        <v>-</v>
      </c>
      <c r="L13" s="28">
        <f>IF(AB7="","",AB7)</f>
      </c>
      <c r="M13" s="278">
        <f>IF(AD8="","",AD8)</f>
        <v>2</v>
      </c>
      <c r="N13" s="123" t="str">
        <f>IF(M13="","-",IF(M13=O13,"△",IF(M13&gt;O13,"◎","●")))</f>
        <v>◎</v>
      </c>
      <c r="O13" s="288">
        <f>IF(AB8="","",AB8)</f>
        <v>1</v>
      </c>
      <c r="P13" s="278">
        <f>IF(AD9="","",AD9)</f>
        <v>2</v>
      </c>
      <c r="Q13" s="123" t="str">
        <f>IF(P13="","-",IF(P13=R13,"△",IF(P13&gt;R13,"◎","●")))</f>
        <v>◎</v>
      </c>
      <c r="R13" s="288">
        <f>IF(AB9="","",AB9)</f>
        <v>0</v>
      </c>
      <c r="S13" s="278">
        <f>IF(AD10="","",AD10)</f>
        <v>2</v>
      </c>
      <c r="T13" s="123" t="str">
        <f t="shared" si="10"/>
        <v>◎</v>
      </c>
      <c r="U13" s="288">
        <f>IF(AB10="","",AB10)</f>
        <v>0</v>
      </c>
      <c r="V13" s="278">
        <f>IF(AD11="","",AD11)</f>
        <v>0</v>
      </c>
      <c r="W13" s="123" t="str">
        <f t="shared" si="11"/>
        <v>●</v>
      </c>
      <c r="X13" s="288">
        <f>IF(AB11="","",AB11)</f>
        <v>2</v>
      </c>
      <c r="Y13" s="278">
        <f>IF(AD12="","",AD12)</f>
        <v>1</v>
      </c>
      <c r="Z13" s="123" t="str">
        <f>IF(Y13="","-",IF(Y13=AA13,"△",IF(Y13&gt;AA13,"◎","●")))</f>
        <v>●</v>
      </c>
      <c r="AA13" s="288">
        <f>IF(AB12="","",AB12)</f>
        <v>2</v>
      </c>
      <c r="AB13" s="278"/>
      <c r="AC13" s="123"/>
      <c r="AD13" s="288"/>
      <c r="AE13" s="277">
        <f t="shared" si="18"/>
        <v>10</v>
      </c>
      <c r="AF13" s="278">
        <f t="shared" si="3"/>
        <v>7</v>
      </c>
      <c r="AG13" s="278">
        <f t="shared" si="4"/>
        <v>3</v>
      </c>
      <c r="AH13" s="278">
        <f t="shared" si="5"/>
        <v>4</v>
      </c>
      <c r="AI13" s="278">
        <f t="shared" si="6"/>
        <v>9</v>
      </c>
      <c r="AJ13" s="279">
        <f t="shared" si="7"/>
        <v>9</v>
      </c>
      <c r="AK13" s="280">
        <f t="shared" si="19"/>
        <v>1</v>
      </c>
      <c r="AL13" s="281">
        <f t="shared" si="8"/>
        <v>-23</v>
      </c>
      <c r="AM13" s="217">
        <v>7</v>
      </c>
      <c r="AN13" s="4">
        <v>9</v>
      </c>
    </row>
    <row r="14" ht="21" customHeight="1"/>
    <row r="15" spans="1:42" ht="39" customHeight="1">
      <c r="A15" s="266"/>
      <c r="B15" s="266"/>
      <c r="C15" s="398" t="str">
        <f>C1</f>
        <v>平成22年度　バレーボールリーグ戦</v>
      </c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292"/>
      <c r="AN15" s="200"/>
      <c r="AO15" s="200"/>
      <c r="AP15" s="200"/>
    </row>
    <row r="16" spans="1:42" ht="33" customHeight="1">
      <c r="A16" s="266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397">
        <f ca="1">TODAY()</f>
        <v>40819</v>
      </c>
      <c r="AK16" s="397"/>
      <c r="AL16" s="397"/>
      <c r="AM16" s="397"/>
      <c r="AN16" s="201"/>
      <c r="AO16" s="201"/>
      <c r="AP16" s="201"/>
    </row>
    <row r="17" spans="1:39" ht="18" customHeight="1">
      <c r="A17" s="266"/>
      <c r="B17" s="266"/>
      <c r="C17" s="399" t="s">
        <v>9</v>
      </c>
      <c r="D17" s="399" t="str">
        <f>C19</f>
        <v>ハッピー</v>
      </c>
      <c r="E17" s="401"/>
      <c r="F17" s="401"/>
      <c r="G17" s="407" t="str">
        <f>C20</f>
        <v>すみれ</v>
      </c>
      <c r="H17" s="401"/>
      <c r="I17" s="408"/>
      <c r="J17" s="407" t="str">
        <f>C21</f>
        <v>オリーブ</v>
      </c>
      <c r="K17" s="401"/>
      <c r="L17" s="408"/>
      <c r="M17" s="407" t="str">
        <f>C22</f>
        <v>ブラックベリー</v>
      </c>
      <c r="N17" s="401"/>
      <c r="O17" s="408"/>
      <c r="P17" s="407" t="str">
        <f>C23</f>
        <v>イクシーズ</v>
      </c>
      <c r="Q17" s="401"/>
      <c r="R17" s="408"/>
      <c r="S17" s="407" t="str">
        <f>C24</f>
        <v>フレンド</v>
      </c>
      <c r="T17" s="401"/>
      <c r="U17" s="408"/>
      <c r="V17" s="407" t="str">
        <f>C25</f>
        <v>アクア</v>
      </c>
      <c r="W17" s="401"/>
      <c r="X17" s="408"/>
      <c r="Y17" s="407" t="str">
        <f>C26</f>
        <v>ポラリス</v>
      </c>
      <c r="Z17" s="401"/>
      <c r="AA17" s="408"/>
      <c r="AB17" s="407" t="str">
        <f>C27</f>
        <v>ミント</v>
      </c>
      <c r="AC17" s="401"/>
      <c r="AD17" s="408"/>
      <c r="AE17" s="405" t="s">
        <v>10</v>
      </c>
      <c r="AF17" s="393" t="s">
        <v>11</v>
      </c>
      <c r="AG17" s="393" t="s">
        <v>12</v>
      </c>
      <c r="AH17" s="393" t="s">
        <v>13</v>
      </c>
      <c r="AI17" s="268" t="s">
        <v>15</v>
      </c>
      <c r="AJ17" s="293" t="s">
        <v>20</v>
      </c>
      <c r="AK17" s="294" t="s">
        <v>17</v>
      </c>
      <c r="AL17" s="395" t="s">
        <v>43</v>
      </c>
      <c r="AM17" s="403" t="s">
        <v>14</v>
      </c>
    </row>
    <row r="18" spans="1:39" ht="18" customHeight="1">
      <c r="A18" s="266"/>
      <c r="B18" s="266"/>
      <c r="C18" s="400"/>
      <c r="D18" s="400"/>
      <c r="E18" s="402"/>
      <c r="F18" s="402"/>
      <c r="G18" s="409"/>
      <c r="H18" s="402"/>
      <c r="I18" s="410"/>
      <c r="J18" s="409"/>
      <c r="K18" s="402"/>
      <c r="L18" s="410"/>
      <c r="M18" s="409"/>
      <c r="N18" s="402"/>
      <c r="O18" s="410"/>
      <c r="P18" s="409"/>
      <c r="Q18" s="402"/>
      <c r="R18" s="410"/>
      <c r="S18" s="409"/>
      <c r="T18" s="402"/>
      <c r="U18" s="410"/>
      <c r="V18" s="409"/>
      <c r="W18" s="402"/>
      <c r="X18" s="410"/>
      <c r="Y18" s="409"/>
      <c r="Z18" s="402"/>
      <c r="AA18" s="410"/>
      <c r="AB18" s="409"/>
      <c r="AC18" s="402"/>
      <c r="AD18" s="410"/>
      <c r="AE18" s="406"/>
      <c r="AF18" s="394"/>
      <c r="AG18" s="394"/>
      <c r="AH18" s="394"/>
      <c r="AI18" s="271" t="s">
        <v>18</v>
      </c>
      <c r="AJ18" s="272" t="s">
        <v>17</v>
      </c>
      <c r="AK18" s="271" t="s">
        <v>19</v>
      </c>
      <c r="AL18" s="396"/>
      <c r="AM18" s="404"/>
    </row>
    <row r="19" spans="1:39" ht="30" customHeight="1">
      <c r="A19" s="266">
        <v>1</v>
      </c>
      <c r="B19" s="266">
        <f>VLOOKUP(A19,$AM$5:$AN$13,2,FALSE)</f>
        <v>3</v>
      </c>
      <c r="C19" s="40" t="str">
        <f aca="true" t="shared" si="22" ref="C19:C27">VLOOKUP(B19,$B$5:$C$13,2)</f>
        <v>ハッピー</v>
      </c>
      <c r="D19" s="41"/>
      <c r="E19" s="42"/>
      <c r="F19" s="43"/>
      <c r="G19" s="44">
        <f>VLOOKUP($B19,成績,$B$20*3)</f>
        <v>2</v>
      </c>
      <c r="H19" s="45" t="str">
        <f>IF(G19="","",IF(G19=I19,"△",IF(G19&gt;I19,"◎","●")))</f>
        <v>◎</v>
      </c>
      <c r="I19" s="43">
        <f>VLOOKUP($B19,成績,$B$20*3+2)</f>
        <v>0</v>
      </c>
      <c r="J19" s="44">
        <f>VLOOKUP($B19,成績,$B$21*3)</f>
        <v>2</v>
      </c>
      <c r="K19" s="45" t="str">
        <f>IF(J19="","",IF(J19=L19,"△",IF(J19&gt;L19,"◎","●")))</f>
        <v>◎</v>
      </c>
      <c r="L19" s="43">
        <f>VLOOKUP($B19,成績,$B$21*3+2)</f>
        <v>0</v>
      </c>
      <c r="M19" s="44">
        <f>VLOOKUP($B19,成績,$B$22*3)</f>
        <v>2</v>
      </c>
      <c r="N19" s="42" t="str">
        <f>IF(M19="","",IF(M19=O19,"△",IF(M19&gt;O19,"◎","●")))</f>
        <v>◎</v>
      </c>
      <c r="O19" s="43">
        <f>VLOOKUP($B19,成績,$B$22*3+2)</f>
        <v>1</v>
      </c>
      <c r="P19" s="44">
        <f>VLOOKUP($B19,成績,$B$23*3)</f>
        <v>2</v>
      </c>
      <c r="Q19" s="45" t="str">
        <f>IF(P19="","",IF(P19=R19,"△",IF(P19&gt;R19,"◎","●")))</f>
        <v>◎</v>
      </c>
      <c r="R19" s="43">
        <f>VLOOKUP($B19,成績,$B$23*3+2)</f>
        <v>0</v>
      </c>
      <c r="S19" s="44">
        <f>VLOOKUP($B19,成績,$B$24*3)</f>
        <v>2</v>
      </c>
      <c r="T19" s="42" t="str">
        <f>IF(S19="","",IF(S19=U19,"△",IF(S19&gt;U19,"◎","●")))</f>
        <v>◎</v>
      </c>
      <c r="U19" s="43">
        <f>VLOOKUP($B19,成績,$B$24*3+2)</f>
        <v>0</v>
      </c>
      <c r="V19" s="138">
        <f>VLOOKUP($B19,成績,$B$25*3)</f>
      </c>
      <c r="W19" s="42">
        <f>IF(V19="","",IF(V19=X19,"△",IF(V19&gt;X19,"◎","●")))</f>
      </c>
      <c r="X19" s="43">
        <f>VLOOKUP($B19,成績,$B$25*3+2)</f>
      </c>
      <c r="Y19" s="138">
        <f>VLOOKUP($B19,成績,$B$26*3)</f>
        <v>2</v>
      </c>
      <c r="Z19" s="42" t="str">
        <f>IF(Y19="","",IF(Y19=AA19,"△",IF(Y19&gt;AA19,"◎","●")))</f>
        <v>◎</v>
      </c>
      <c r="AA19" s="43">
        <f>VLOOKUP($B19,成績,$B$26*3+2)</f>
        <v>0</v>
      </c>
      <c r="AB19" s="138">
        <f>VLOOKUP($B19,成績,$B$27*3)</f>
        <v>2</v>
      </c>
      <c r="AC19" s="42" t="str">
        <f>IF(AB19="","",IF(AB19=AD19,"△",IF(AB19&gt;AD19,"◎","●")))</f>
        <v>◎</v>
      </c>
      <c r="AD19" s="43">
        <f>VLOOKUP($B19,成績,$B$27*3+2)</f>
        <v>0</v>
      </c>
      <c r="AE19" s="46">
        <f>AG19*2+AH19</f>
        <v>14</v>
      </c>
      <c r="AF19" s="47">
        <f aca="true" t="shared" si="23" ref="AF19:AF27">COUNT(D19:AD19)/2-COUNTIF(D19:AD19,"△")</f>
        <v>7</v>
      </c>
      <c r="AG19" s="47">
        <f aca="true" t="shared" si="24" ref="AG19:AG27">COUNTIF(D19:AD19,"◎")</f>
        <v>7</v>
      </c>
      <c r="AH19" s="47">
        <f aca="true" t="shared" si="25" ref="AH19:AH27">COUNTIF(D19:AD19,"●")</f>
        <v>0</v>
      </c>
      <c r="AI19" s="47">
        <f aca="true" t="shared" si="26" ref="AI19:AI27">IF(D19="",0,D19)+IF(G19="",0,G19)+IF(J19="",0,J19)+IF(M19="",0,M19)+IF(P19="",0,P19)+IF(S19="",0,S19)+IF(V19="",0,V19)+IF(Y19="",0,Y19)+IF(AB19="",0,AB19)</f>
        <v>14</v>
      </c>
      <c r="AJ19" s="47">
        <f aca="true" t="shared" si="27" ref="AJ19:AJ27">IF(F19="",0,F19)+IF(I19="",0,I19)+IF(L19="",0,L19)+IF(O19="",0,O19)+IF(R19="",0,R19)+IF(U19="",0,U19)+IF(X19="",0,X19)+IF(AA19="",0,AA19)+IF(AD19="",0,AD19)</f>
        <v>1</v>
      </c>
      <c r="AK19" s="147">
        <f>IF(AJ19=0,0,AI19/AJ19)</f>
        <v>14</v>
      </c>
      <c r="AL19" s="153">
        <f aca="true" t="shared" si="28" ref="AL19:AL27">VLOOKUP(B19,得失点,12)</f>
        <v>122</v>
      </c>
      <c r="AM19" s="151">
        <v>1</v>
      </c>
    </row>
    <row r="20" spans="1:39" ht="30" customHeight="1">
      <c r="A20" s="266">
        <v>2</v>
      </c>
      <c r="B20" s="266">
        <f aca="true" t="shared" si="29" ref="B20:B27">VLOOKUP(A20,$AM$5:$AN$13,2,FALSE)</f>
        <v>4</v>
      </c>
      <c r="C20" s="48" t="str">
        <f t="shared" si="22"/>
        <v>すみれ</v>
      </c>
      <c r="D20" s="22">
        <f aca="true" t="shared" si="30" ref="D20:D27">VLOOKUP($B20,成績,$B$19*3)</f>
        <v>0</v>
      </c>
      <c r="E20" s="23" t="str">
        <f aca="true" t="shared" si="31" ref="E20:E27">IF(D20="","",IF(D20=F20,"△",IF(D20&gt;F20,"◎","●")))</f>
        <v>●</v>
      </c>
      <c r="F20" s="24">
        <f aca="true" t="shared" si="32" ref="F20:F27">VLOOKUP($B20,成績,$B$19*3+2)</f>
        <v>2</v>
      </c>
      <c r="G20" s="25"/>
      <c r="H20" s="23"/>
      <c r="I20" s="24"/>
      <c r="J20" s="25">
        <f aca="true" t="shared" si="33" ref="J20:J27">VLOOKUP($B20,成績,$B$21*3)</f>
        <v>2</v>
      </c>
      <c r="K20" s="23" t="str">
        <f aca="true" t="shared" si="34" ref="K20:K27">IF(J20="","",IF(J20=L20,"△",IF(J20&gt;L20,"◎","●")))</f>
        <v>◎</v>
      </c>
      <c r="L20" s="24">
        <f aca="true" t="shared" si="35" ref="L20:L27">VLOOKUP($B20,成績,$B$21*3+2)</f>
        <v>0</v>
      </c>
      <c r="M20" s="25">
        <f aca="true" t="shared" si="36" ref="M20:M27">VLOOKUP($B20,成績,$B$22*3)</f>
        <v>2</v>
      </c>
      <c r="N20" s="23" t="str">
        <f aca="true" t="shared" si="37" ref="N20:N27">IF(M20="","",IF(M20=O20,"△",IF(M20&gt;O20,"◎","●")))</f>
        <v>◎</v>
      </c>
      <c r="O20" s="24">
        <f aca="true" t="shared" si="38" ref="O20:O27">VLOOKUP($B20,成績,$B$22*3+2)</f>
        <v>0</v>
      </c>
      <c r="P20" s="25">
        <f aca="true" t="shared" si="39" ref="P20:P27">VLOOKUP($B20,成績,$B$23*3)</f>
        <v>0</v>
      </c>
      <c r="Q20" s="23" t="str">
        <f aca="true" t="shared" si="40" ref="Q20:Q27">IF(P20="","",IF(P20=R20,"△",IF(P20&gt;R20,"◎","●")))</f>
        <v>●</v>
      </c>
      <c r="R20" s="24">
        <f aca="true" t="shared" si="41" ref="R20:R27">VLOOKUP($B20,成績,$B$23*3+2)</f>
        <v>2</v>
      </c>
      <c r="S20" s="25">
        <f aca="true" t="shared" si="42" ref="S20:S27">VLOOKUP($B20,成績,$B$24*3)</f>
      </c>
      <c r="T20" s="23">
        <f aca="true" t="shared" si="43" ref="T20:T27">IF(S20="","",IF(S20=U20,"△",IF(S20&gt;U20,"◎","●")))</f>
      </c>
      <c r="U20" s="24">
        <f aca="true" t="shared" si="44" ref="U20:U27">VLOOKUP($B20,成績,$B$24*3+2)</f>
      </c>
      <c r="V20" s="141">
        <f aca="true" t="shared" si="45" ref="V20:V27">VLOOKUP($B20,成績,$B$25*3)</f>
        <v>1</v>
      </c>
      <c r="W20" s="23" t="str">
        <f aca="true" t="shared" si="46" ref="W20:W27">IF(V20="","",IF(V20=X20,"△",IF(V20&gt;X20,"◎","●")))</f>
        <v>●</v>
      </c>
      <c r="X20" s="135">
        <f aca="true" t="shared" si="47" ref="X20:X27">VLOOKUP($B20,成績,$B$25*3+2)</f>
        <v>2</v>
      </c>
      <c r="Y20" s="146">
        <f aca="true" t="shared" si="48" ref="Y20:Y27">VLOOKUP($B20,成績,$B$26*3)</f>
        <v>2</v>
      </c>
      <c r="Z20" s="23" t="str">
        <f aca="true" t="shared" si="49" ref="Z20:Z27">IF(Y20="","",IF(Y20=AA20,"△",IF(Y20&gt;AA20,"◎","●")))</f>
        <v>◎</v>
      </c>
      <c r="AA20" s="24">
        <f aca="true" t="shared" si="50" ref="AA20:AA27">VLOOKUP($B20,成績,$B$26*3+2)</f>
        <v>1</v>
      </c>
      <c r="AB20" s="141">
        <f aca="true" t="shared" si="51" ref="AB20:AB26">VLOOKUP($B20,成績,$B$27*3)</f>
        <v>2</v>
      </c>
      <c r="AC20" s="23" t="str">
        <f aca="true" t="shared" si="52" ref="AC20:AC26">IF(AB20="","",IF(AB20=AD20,"△",IF(AB20&gt;AD20,"◎","●")))</f>
        <v>◎</v>
      </c>
      <c r="AD20" s="135">
        <f aca="true" t="shared" si="53" ref="AD20:AD26">VLOOKUP($B20,成績,$B$27*3+2)</f>
        <v>0</v>
      </c>
      <c r="AE20" s="49">
        <f aca="true" t="shared" si="54" ref="AE20:AE27">AG20*2+AH20</f>
        <v>11</v>
      </c>
      <c r="AF20" s="50">
        <f t="shared" si="23"/>
        <v>7</v>
      </c>
      <c r="AG20" s="50">
        <f t="shared" si="24"/>
        <v>4</v>
      </c>
      <c r="AH20" s="50">
        <f t="shared" si="25"/>
        <v>3</v>
      </c>
      <c r="AI20" s="50">
        <f t="shared" si="26"/>
        <v>9</v>
      </c>
      <c r="AJ20" s="50">
        <f t="shared" si="27"/>
        <v>7</v>
      </c>
      <c r="AK20" s="148">
        <f aca="true" t="shared" si="55" ref="AK20:AK27">IF(AJ20=0,0,AI20/AJ20)</f>
        <v>1.2857142857142858</v>
      </c>
      <c r="AL20" s="154">
        <f t="shared" si="28"/>
        <v>20</v>
      </c>
      <c r="AM20" s="152">
        <v>2</v>
      </c>
    </row>
    <row r="21" spans="1:39" ht="30" customHeight="1">
      <c r="A21" s="266">
        <v>3</v>
      </c>
      <c r="B21" s="266">
        <f t="shared" si="29"/>
        <v>7</v>
      </c>
      <c r="C21" s="51" t="str">
        <f t="shared" si="22"/>
        <v>オリーブ</v>
      </c>
      <c r="D21" s="52">
        <f t="shared" si="30"/>
        <v>0</v>
      </c>
      <c r="E21" s="45" t="str">
        <f t="shared" si="31"/>
        <v>●</v>
      </c>
      <c r="F21" s="53">
        <f t="shared" si="32"/>
        <v>2</v>
      </c>
      <c r="G21" s="54">
        <f aca="true" t="shared" si="56" ref="G21:G27">VLOOKUP($B21,成績,$B$20*3)</f>
        <v>0</v>
      </c>
      <c r="H21" s="45" t="str">
        <f aca="true" t="shared" si="57" ref="H21:H27">IF(G21="","",IF(G21=I21,"△",IF(G21&gt;I21,"◎","●")))</f>
        <v>●</v>
      </c>
      <c r="I21" s="53">
        <f aca="true" t="shared" si="58" ref="I21:I27">VLOOKUP($B21,成績,$B$20*3+2)</f>
        <v>2</v>
      </c>
      <c r="J21" s="54"/>
      <c r="K21" s="45"/>
      <c r="L21" s="53"/>
      <c r="M21" s="54">
        <f t="shared" si="36"/>
        <v>2</v>
      </c>
      <c r="N21" s="45" t="str">
        <f t="shared" si="37"/>
        <v>◎</v>
      </c>
      <c r="O21" s="53">
        <f t="shared" si="38"/>
        <v>0</v>
      </c>
      <c r="P21" s="54">
        <f t="shared" si="39"/>
        <v>0</v>
      </c>
      <c r="Q21" s="45" t="str">
        <f t="shared" si="40"/>
        <v>●</v>
      </c>
      <c r="R21" s="53">
        <f t="shared" si="41"/>
        <v>2</v>
      </c>
      <c r="S21" s="54">
        <f t="shared" si="42"/>
        <v>2</v>
      </c>
      <c r="T21" s="45" t="str">
        <f t="shared" si="43"/>
        <v>◎</v>
      </c>
      <c r="U21" s="53">
        <f t="shared" si="44"/>
        <v>0</v>
      </c>
      <c r="V21" s="142">
        <f t="shared" si="45"/>
        <v>2</v>
      </c>
      <c r="W21" s="144" t="str">
        <f t="shared" si="46"/>
        <v>◎</v>
      </c>
      <c r="X21" s="136">
        <f t="shared" si="47"/>
        <v>0</v>
      </c>
      <c r="Y21" s="139">
        <f t="shared" si="48"/>
        <v>2</v>
      </c>
      <c r="Z21" s="144" t="str">
        <f t="shared" si="49"/>
        <v>◎</v>
      </c>
      <c r="AA21" s="116">
        <f t="shared" si="50"/>
        <v>1</v>
      </c>
      <c r="AB21" s="142">
        <f t="shared" si="51"/>
      </c>
      <c r="AC21" s="144">
        <f t="shared" si="52"/>
      </c>
      <c r="AD21" s="136">
        <f t="shared" si="53"/>
      </c>
      <c r="AE21" s="46">
        <f t="shared" si="54"/>
        <v>11</v>
      </c>
      <c r="AF21" s="47">
        <f t="shared" si="23"/>
        <v>7</v>
      </c>
      <c r="AG21" s="47">
        <f t="shared" si="24"/>
        <v>4</v>
      </c>
      <c r="AH21" s="47">
        <f t="shared" si="25"/>
        <v>3</v>
      </c>
      <c r="AI21" s="47">
        <f t="shared" si="26"/>
        <v>8</v>
      </c>
      <c r="AJ21" s="47">
        <f t="shared" si="27"/>
        <v>7</v>
      </c>
      <c r="AK21" s="149">
        <f t="shared" si="55"/>
        <v>1.1428571428571428</v>
      </c>
      <c r="AL21" s="153">
        <f t="shared" si="28"/>
        <v>28</v>
      </c>
      <c r="AM21" s="151">
        <v>3</v>
      </c>
    </row>
    <row r="22" spans="1:39" ht="30" customHeight="1">
      <c r="A22" s="266">
        <v>4</v>
      </c>
      <c r="B22" s="266">
        <f t="shared" si="29"/>
        <v>1</v>
      </c>
      <c r="C22" s="55" t="str">
        <f t="shared" si="22"/>
        <v>ブラックベリー</v>
      </c>
      <c r="D22" s="30">
        <f t="shared" si="30"/>
        <v>1</v>
      </c>
      <c r="E22" s="33" t="str">
        <f t="shared" si="31"/>
        <v>●</v>
      </c>
      <c r="F22" s="31">
        <f t="shared" si="32"/>
        <v>2</v>
      </c>
      <c r="G22" s="32">
        <f t="shared" si="56"/>
        <v>0</v>
      </c>
      <c r="H22" s="33" t="str">
        <f t="shared" si="57"/>
        <v>●</v>
      </c>
      <c r="I22" s="31">
        <f t="shared" si="58"/>
        <v>2</v>
      </c>
      <c r="J22" s="32">
        <f t="shared" si="33"/>
        <v>0</v>
      </c>
      <c r="K22" s="33" t="str">
        <f t="shared" si="34"/>
        <v>●</v>
      </c>
      <c r="L22" s="31">
        <f t="shared" si="35"/>
        <v>2</v>
      </c>
      <c r="M22" s="32"/>
      <c r="N22" s="33"/>
      <c r="O22" s="31"/>
      <c r="P22" s="32">
        <f t="shared" si="39"/>
      </c>
      <c r="Q22" s="33">
        <f t="shared" si="40"/>
      </c>
      <c r="R22" s="31">
        <f t="shared" si="41"/>
      </c>
      <c r="S22" s="32">
        <f t="shared" si="42"/>
        <v>2</v>
      </c>
      <c r="T22" s="33" t="str">
        <f t="shared" si="43"/>
        <v>◎</v>
      </c>
      <c r="U22" s="31">
        <f t="shared" si="44"/>
        <v>1</v>
      </c>
      <c r="V22" s="143">
        <f t="shared" si="45"/>
        <v>2</v>
      </c>
      <c r="W22" s="126" t="str">
        <f t="shared" si="46"/>
        <v>◎</v>
      </c>
      <c r="X22" s="137">
        <f t="shared" si="47"/>
        <v>1</v>
      </c>
      <c r="Y22" s="140">
        <f t="shared" si="48"/>
        <v>2</v>
      </c>
      <c r="Z22" s="126" t="str">
        <f t="shared" si="49"/>
        <v>◎</v>
      </c>
      <c r="AA22" s="118">
        <f t="shared" si="50"/>
        <v>1</v>
      </c>
      <c r="AB22" s="143">
        <f t="shared" si="51"/>
        <v>2</v>
      </c>
      <c r="AC22" s="126" t="str">
        <f t="shared" si="52"/>
        <v>◎</v>
      </c>
      <c r="AD22" s="137">
        <f t="shared" si="53"/>
        <v>0</v>
      </c>
      <c r="AE22" s="56">
        <f t="shared" si="54"/>
        <v>11</v>
      </c>
      <c r="AF22" s="57">
        <f t="shared" si="23"/>
        <v>7</v>
      </c>
      <c r="AG22" s="57">
        <f t="shared" si="24"/>
        <v>4</v>
      </c>
      <c r="AH22" s="57">
        <f t="shared" si="25"/>
        <v>3</v>
      </c>
      <c r="AI22" s="57">
        <f t="shared" si="26"/>
        <v>9</v>
      </c>
      <c r="AJ22" s="57">
        <f t="shared" si="27"/>
        <v>9</v>
      </c>
      <c r="AK22" s="150">
        <f t="shared" si="55"/>
        <v>1</v>
      </c>
      <c r="AL22" s="155">
        <f t="shared" si="28"/>
        <v>-14</v>
      </c>
      <c r="AM22" s="152">
        <v>4</v>
      </c>
    </row>
    <row r="23" spans="1:39" ht="30" customHeight="1">
      <c r="A23" s="266">
        <v>5</v>
      </c>
      <c r="B23" s="266">
        <f t="shared" si="29"/>
        <v>2</v>
      </c>
      <c r="C23" s="51" t="str">
        <f t="shared" si="22"/>
        <v>イクシーズ</v>
      </c>
      <c r="D23" s="52">
        <f t="shared" si="30"/>
        <v>0</v>
      </c>
      <c r="E23" s="45" t="str">
        <f t="shared" si="31"/>
        <v>●</v>
      </c>
      <c r="F23" s="53">
        <f t="shared" si="32"/>
        <v>2</v>
      </c>
      <c r="G23" s="54">
        <f t="shared" si="56"/>
        <v>2</v>
      </c>
      <c r="H23" s="45" t="str">
        <f t="shared" si="57"/>
        <v>◎</v>
      </c>
      <c r="I23" s="53">
        <f t="shared" si="58"/>
        <v>0</v>
      </c>
      <c r="J23" s="54">
        <f t="shared" si="33"/>
        <v>2</v>
      </c>
      <c r="K23" s="45" t="str">
        <f t="shared" si="34"/>
        <v>◎</v>
      </c>
      <c r="L23" s="53">
        <f t="shared" si="35"/>
        <v>0</v>
      </c>
      <c r="M23" s="54">
        <f t="shared" si="36"/>
      </c>
      <c r="N23" s="45">
        <f t="shared" si="37"/>
      </c>
      <c r="O23" s="53">
        <f t="shared" si="38"/>
      </c>
      <c r="P23" s="54"/>
      <c r="Q23" s="45"/>
      <c r="R23" s="53"/>
      <c r="S23" s="54">
        <f t="shared" si="42"/>
        <v>1</v>
      </c>
      <c r="T23" s="45" t="str">
        <f t="shared" si="43"/>
        <v>●</v>
      </c>
      <c r="U23" s="53">
        <f t="shared" si="44"/>
        <v>2</v>
      </c>
      <c r="V23" s="142">
        <f t="shared" si="45"/>
        <v>2</v>
      </c>
      <c r="W23" s="144" t="str">
        <f t="shared" si="46"/>
        <v>◎</v>
      </c>
      <c r="X23" s="136">
        <f t="shared" si="47"/>
        <v>1</v>
      </c>
      <c r="Y23" s="139">
        <f t="shared" si="48"/>
        <v>2</v>
      </c>
      <c r="Z23" s="144" t="str">
        <f t="shared" si="49"/>
        <v>◎</v>
      </c>
      <c r="AA23" s="116">
        <f t="shared" si="50"/>
        <v>0</v>
      </c>
      <c r="AB23" s="142">
        <f t="shared" si="51"/>
        <v>1</v>
      </c>
      <c r="AC23" s="144" t="str">
        <f t="shared" si="52"/>
        <v>●</v>
      </c>
      <c r="AD23" s="136">
        <f t="shared" si="53"/>
        <v>2</v>
      </c>
      <c r="AE23" s="46">
        <f t="shared" si="54"/>
        <v>11</v>
      </c>
      <c r="AF23" s="47">
        <f t="shared" si="23"/>
        <v>7</v>
      </c>
      <c r="AG23" s="47">
        <f t="shared" si="24"/>
        <v>4</v>
      </c>
      <c r="AH23" s="47">
        <f t="shared" si="25"/>
        <v>3</v>
      </c>
      <c r="AI23" s="47">
        <f t="shared" si="26"/>
        <v>10</v>
      </c>
      <c r="AJ23" s="47">
        <f t="shared" si="27"/>
        <v>7</v>
      </c>
      <c r="AK23" s="149">
        <f t="shared" si="55"/>
        <v>1.4285714285714286</v>
      </c>
      <c r="AL23" s="153">
        <f t="shared" si="28"/>
        <v>15</v>
      </c>
      <c r="AM23" s="151">
        <v>5</v>
      </c>
    </row>
    <row r="24" spans="1:39" ht="30" customHeight="1">
      <c r="A24" s="266">
        <v>6</v>
      </c>
      <c r="B24" s="266">
        <f t="shared" si="29"/>
        <v>8</v>
      </c>
      <c r="C24" s="55" t="str">
        <f t="shared" si="22"/>
        <v>フレンド</v>
      </c>
      <c r="D24" s="30">
        <f t="shared" si="30"/>
        <v>0</v>
      </c>
      <c r="E24" s="33" t="str">
        <f t="shared" si="31"/>
        <v>●</v>
      </c>
      <c r="F24" s="31">
        <f t="shared" si="32"/>
        <v>2</v>
      </c>
      <c r="G24" s="32">
        <f t="shared" si="56"/>
      </c>
      <c r="H24" s="33">
        <f t="shared" si="57"/>
      </c>
      <c r="I24" s="31">
        <f t="shared" si="58"/>
      </c>
      <c r="J24" s="32">
        <f t="shared" si="33"/>
        <v>0</v>
      </c>
      <c r="K24" s="33" t="str">
        <f t="shared" si="34"/>
        <v>●</v>
      </c>
      <c r="L24" s="31">
        <f t="shared" si="35"/>
        <v>2</v>
      </c>
      <c r="M24" s="32">
        <f t="shared" si="36"/>
        <v>1</v>
      </c>
      <c r="N24" s="33" t="str">
        <f t="shared" si="37"/>
        <v>●</v>
      </c>
      <c r="O24" s="31">
        <f t="shared" si="38"/>
        <v>2</v>
      </c>
      <c r="P24" s="32">
        <f t="shared" si="39"/>
        <v>2</v>
      </c>
      <c r="Q24" s="33" t="str">
        <f t="shared" si="40"/>
        <v>◎</v>
      </c>
      <c r="R24" s="31">
        <f t="shared" si="41"/>
        <v>1</v>
      </c>
      <c r="S24" s="32"/>
      <c r="T24" s="33"/>
      <c r="U24" s="31"/>
      <c r="V24" s="143">
        <f t="shared" si="45"/>
        <v>2</v>
      </c>
      <c r="W24" s="126" t="str">
        <f t="shared" si="46"/>
        <v>◎</v>
      </c>
      <c r="X24" s="137">
        <f t="shared" si="47"/>
        <v>1</v>
      </c>
      <c r="Y24" s="140">
        <f t="shared" si="48"/>
        <v>2</v>
      </c>
      <c r="Z24" s="126" t="str">
        <f t="shared" si="49"/>
        <v>◎</v>
      </c>
      <c r="AA24" s="118">
        <f t="shared" si="50"/>
        <v>1</v>
      </c>
      <c r="AB24" s="143">
        <f t="shared" si="51"/>
        <v>2</v>
      </c>
      <c r="AC24" s="126" t="str">
        <f t="shared" si="52"/>
        <v>◎</v>
      </c>
      <c r="AD24" s="137">
        <f t="shared" si="53"/>
        <v>0</v>
      </c>
      <c r="AE24" s="56">
        <f t="shared" si="54"/>
        <v>11</v>
      </c>
      <c r="AF24" s="57">
        <f t="shared" si="23"/>
        <v>7</v>
      </c>
      <c r="AG24" s="57">
        <f t="shared" si="24"/>
        <v>4</v>
      </c>
      <c r="AH24" s="57">
        <f t="shared" si="25"/>
        <v>3</v>
      </c>
      <c r="AI24" s="57">
        <f t="shared" si="26"/>
        <v>9</v>
      </c>
      <c r="AJ24" s="57">
        <f t="shared" si="27"/>
        <v>9</v>
      </c>
      <c r="AK24" s="150">
        <f t="shared" si="55"/>
        <v>1</v>
      </c>
      <c r="AL24" s="155">
        <f t="shared" si="28"/>
        <v>0</v>
      </c>
      <c r="AM24" s="152">
        <v>6</v>
      </c>
    </row>
    <row r="25" spans="1:39" ht="30" customHeight="1">
      <c r="A25" s="266">
        <v>7</v>
      </c>
      <c r="B25" s="266">
        <f t="shared" si="29"/>
        <v>9</v>
      </c>
      <c r="C25" s="51" t="str">
        <f t="shared" si="22"/>
        <v>アクア</v>
      </c>
      <c r="D25" s="52">
        <f t="shared" si="30"/>
      </c>
      <c r="E25" s="45">
        <f t="shared" si="31"/>
      </c>
      <c r="F25" s="53">
        <f t="shared" si="32"/>
      </c>
      <c r="G25" s="54">
        <f t="shared" si="56"/>
        <v>2</v>
      </c>
      <c r="H25" s="45" t="str">
        <f t="shared" si="57"/>
        <v>◎</v>
      </c>
      <c r="I25" s="53">
        <f t="shared" si="58"/>
        <v>1</v>
      </c>
      <c r="J25" s="54">
        <f t="shared" si="33"/>
        <v>0</v>
      </c>
      <c r="K25" s="45" t="str">
        <f t="shared" si="34"/>
        <v>●</v>
      </c>
      <c r="L25" s="53">
        <f t="shared" si="35"/>
        <v>2</v>
      </c>
      <c r="M25" s="54">
        <f t="shared" si="36"/>
        <v>1</v>
      </c>
      <c r="N25" s="45" t="str">
        <f t="shared" si="37"/>
        <v>●</v>
      </c>
      <c r="O25" s="53">
        <f t="shared" si="38"/>
        <v>2</v>
      </c>
      <c r="P25" s="54">
        <f t="shared" si="39"/>
        <v>1</v>
      </c>
      <c r="Q25" s="45" t="str">
        <f t="shared" si="40"/>
        <v>●</v>
      </c>
      <c r="R25" s="53">
        <f t="shared" si="41"/>
        <v>2</v>
      </c>
      <c r="S25" s="54">
        <f t="shared" si="42"/>
        <v>1</v>
      </c>
      <c r="T25" s="45" t="str">
        <f t="shared" si="43"/>
        <v>●</v>
      </c>
      <c r="U25" s="53">
        <f t="shared" si="44"/>
        <v>2</v>
      </c>
      <c r="V25" s="142"/>
      <c r="W25" s="144"/>
      <c r="X25" s="136"/>
      <c r="Y25" s="139">
        <f t="shared" si="48"/>
        <v>2</v>
      </c>
      <c r="Z25" s="144" t="str">
        <f t="shared" si="49"/>
        <v>◎</v>
      </c>
      <c r="AA25" s="116">
        <f t="shared" si="50"/>
        <v>0</v>
      </c>
      <c r="AB25" s="142">
        <f t="shared" si="51"/>
        <v>2</v>
      </c>
      <c r="AC25" s="144" t="str">
        <f t="shared" si="52"/>
        <v>◎</v>
      </c>
      <c r="AD25" s="136">
        <f t="shared" si="53"/>
        <v>0</v>
      </c>
      <c r="AE25" s="46">
        <f t="shared" si="54"/>
        <v>10</v>
      </c>
      <c r="AF25" s="47">
        <f t="shared" si="23"/>
        <v>7</v>
      </c>
      <c r="AG25" s="47">
        <f t="shared" si="24"/>
        <v>3</v>
      </c>
      <c r="AH25" s="47">
        <f t="shared" si="25"/>
        <v>4</v>
      </c>
      <c r="AI25" s="47">
        <f t="shared" si="26"/>
        <v>9</v>
      </c>
      <c r="AJ25" s="47">
        <f t="shared" si="27"/>
        <v>9</v>
      </c>
      <c r="AK25" s="149">
        <f t="shared" si="55"/>
        <v>1</v>
      </c>
      <c r="AL25" s="153">
        <f t="shared" si="28"/>
        <v>-23</v>
      </c>
      <c r="AM25" s="151">
        <v>7</v>
      </c>
    </row>
    <row r="26" spans="1:39" ht="30" customHeight="1">
      <c r="A26" s="266">
        <v>8</v>
      </c>
      <c r="B26" s="266">
        <f t="shared" si="29"/>
        <v>6</v>
      </c>
      <c r="C26" s="55" t="str">
        <f t="shared" si="22"/>
        <v>ポラリス</v>
      </c>
      <c r="D26" s="30">
        <f t="shared" si="30"/>
        <v>0</v>
      </c>
      <c r="E26" s="33" t="str">
        <f t="shared" si="31"/>
        <v>●</v>
      </c>
      <c r="F26" s="31">
        <f t="shared" si="32"/>
        <v>2</v>
      </c>
      <c r="G26" s="32">
        <f t="shared" si="56"/>
        <v>1</v>
      </c>
      <c r="H26" s="33" t="str">
        <f t="shared" si="57"/>
        <v>●</v>
      </c>
      <c r="I26" s="31">
        <f t="shared" si="58"/>
        <v>2</v>
      </c>
      <c r="J26" s="32">
        <f t="shared" si="33"/>
        <v>1</v>
      </c>
      <c r="K26" s="33" t="str">
        <f t="shared" si="34"/>
        <v>●</v>
      </c>
      <c r="L26" s="31">
        <f t="shared" si="35"/>
        <v>2</v>
      </c>
      <c r="M26" s="32">
        <f t="shared" si="36"/>
        <v>1</v>
      </c>
      <c r="N26" s="33" t="str">
        <f t="shared" si="37"/>
        <v>●</v>
      </c>
      <c r="O26" s="31">
        <f t="shared" si="38"/>
        <v>2</v>
      </c>
      <c r="P26" s="32">
        <f t="shared" si="39"/>
        <v>0</v>
      </c>
      <c r="Q26" s="33" t="str">
        <f t="shared" si="40"/>
        <v>●</v>
      </c>
      <c r="R26" s="31">
        <f t="shared" si="41"/>
        <v>2</v>
      </c>
      <c r="S26" s="32">
        <f t="shared" si="42"/>
        <v>1</v>
      </c>
      <c r="T26" s="33" t="str">
        <f t="shared" si="43"/>
        <v>●</v>
      </c>
      <c r="U26" s="31">
        <f t="shared" si="44"/>
        <v>2</v>
      </c>
      <c r="V26" s="143">
        <f t="shared" si="45"/>
        <v>0</v>
      </c>
      <c r="W26" s="126" t="str">
        <f t="shared" si="46"/>
        <v>●</v>
      </c>
      <c r="X26" s="137">
        <f t="shared" si="47"/>
        <v>2</v>
      </c>
      <c r="Y26" s="140"/>
      <c r="Z26" s="126"/>
      <c r="AA26" s="118"/>
      <c r="AB26" s="143">
        <f t="shared" si="51"/>
        <v>2</v>
      </c>
      <c r="AC26" s="126" t="str">
        <f t="shared" si="52"/>
        <v>◎</v>
      </c>
      <c r="AD26" s="137">
        <f t="shared" si="53"/>
        <v>1</v>
      </c>
      <c r="AE26" s="56">
        <f t="shared" si="54"/>
        <v>9</v>
      </c>
      <c r="AF26" s="57">
        <f t="shared" si="23"/>
        <v>8</v>
      </c>
      <c r="AG26" s="57">
        <f t="shared" si="24"/>
        <v>1</v>
      </c>
      <c r="AH26" s="57">
        <f t="shared" si="25"/>
        <v>7</v>
      </c>
      <c r="AI26" s="57">
        <f t="shared" si="26"/>
        <v>6</v>
      </c>
      <c r="AJ26" s="57">
        <f t="shared" si="27"/>
        <v>15</v>
      </c>
      <c r="AK26" s="150">
        <f t="shared" si="55"/>
        <v>0.4</v>
      </c>
      <c r="AL26" s="155">
        <f t="shared" si="28"/>
        <v>-72</v>
      </c>
      <c r="AM26" s="152">
        <v>8</v>
      </c>
    </row>
    <row r="27" spans="1:39" ht="30" customHeight="1">
      <c r="A27" s="266">
        <v>9</v>
      </c>
      <c r="B27" s="266">
        <f t="shared" si="29"/>
        <v>5</v>
      </c>
      <c r="C27" s="202" t="str">
        <f t="shared" si="22"/>
        <v>ミント</v>
      </c>
      <c r="D27" s="203">
        <f t="shared" si="30"/>
        <v>0</v>
      </c>
      <c r="E27" s="204" t="str">
        <f t="shared" si="31"/>
        <v>●</v>
      </c>
      <c r="F27" s="205">
        <f t="shared" si="32"/>
        <v>2</v>
      </c>
      <c r="G27" s="206">
        <f t="shared" si="56"/>
        <v>0</v>
      </c>
      <c r="H27" s="204" t="str">
        <f t="shared" si="57"/>
        <v>●</v>
      </c>
      <c r="I27" s="205">
        <f t="shared" si="58"/>
        <v>2</v>
      </c>
      <c r="J27" s="206">
        <f t="shared" si="33"/>
      </c>
      <c r="K27" s="204">
        <f t="shared" si="34"/>
      </c>
      <c r="L27" s="205">
        <f t="shared" si="35"/>
      </c>
      <c r="M27" s="206">
        <f t="shared" si="36"/>
        <v>0</v>
      </c>
      <c r="N27" s="204" t="str">
        <f t="shared" si="37"/>
        <v>●</v>
      </c>
      <c r="O27" s="205">
        <f t="shared" si="38"/>
        <v>2</v>
      </c>
      <c r="P27" s="206">
        <f t="shared" si="39"/>
        <v>2</v>
      </c>
      <c r="Q27" s="204" t="str">
        <f t="shared" si="40"/>
        <v>◎</v>
      </c>
      <c r="R27" s="205">
        <f t="shared" si="41"/>
        <v>1</v>
      </c>
      <c r="S27" s="206">
        <f t="shared" si="42"/>
        <v>0</v>
      </c>
      <c r="T27" s="204" t="str">
        <f t="shared" si="43"/>
        <v>●</v>
      </c>
      <c r="U27" s="205">
        <f t="shared" si="44"/>
        <v>2</v>
      </c>
      <c r="V27" s="207">
        <f t="shared" si="45"/>
        <v>0</v>
      </c>
      <c r="W27" s="204" t="str">
        <f t="shared" si="46"/>
        <v>●</v>
      </c>
      <c r="X27" s="208">
        <f t="shared" si="47"/>
        <v>2</v>
      </c>
      <c r="Y27" s="209">
        <f t="shared" si="48"/>
        <v>1</v>
      </c>
      <c r="Z27" s="204" t="str">
        <f t="shared" si="49"/>
        <v>●</v>
      </c>
      <c r="AA27" s="205">
        <f t="shared" si="50"/>
        <v>2</v>
      </c>
      <c r="AB27" s="207"/>
      <c r="AC27" s="204"/>
      <c r="AD27" s="208"/>
      <c r="AE27" s="210">
        <f t="shared" si="54"/>
        <v>8</v>
      </c>
      <c r="AF27" s="206">
        <f t="shared" si="23"/>
        <v>7</v>
      </c>
      <c r="AG27" s="206">
        <f t="shared" si="24"/>
        <v>1</v>
      </c>
      <c r="AH27" s="206">
        <f t="shared" si="25"/>
        <v>6</v>
      </c>
      <c r="AI27" s="206">
        <f t="shared" si="26"/>
        <v>3</v>
      </c>
      <c r="AJ27" s="206">
        <f t="shared" si="27"/>
        <v>13</v>
      </c>
      <c r="AK27" s="211">
        <f t="shared" si="55"/>
        <v>0.23076923076923078</v>
      </c>
      <c r="AL27" s="212">
        <f t="shared" si="28"/>
        <v>-76</v>
      </c>
      <c r="AM27" s="213">
        <v>9</v>
      </c>
    </row>
    <row r="28" ht="30" customHeight="1"/>
    <row r="29" ht="30" customHeight="1"/>
  </sheetData>
  <sheetProtection sheet="1" objects="1" scenarios="1"/>
  <mergeCells count="35">
    <mergeCell ref="C1:AP1"/>
    <mergeCell ref="AE3:AE4"/>
    <mergeCell ref="AF3:AF4"/>
    <mergeCell ref="AG3:AG4"/>
    <mergeCell ref="AH3:AH4"/>
    <mergeCell ref="AM3:AM4"/>
    <mergeCell ref="D3:F4"/>
    <mergeCell ref="V3:X4"/>
    <mergeCell ref="S3:U4"/>
    <mergeCell ref="C3:C4"/>
    <mergeCell ref="G17:I18"/>
    <mergeCell ref="J17:L18"/>
    <mergeCell ref="Y17:AA18"/>
    <mergeCell ref="M17:O18"/>
    <mergeCell ref="P17:R18"/>
    <mergeCell ref="S17:U18"/>
    <mergeCell ref="G3:I4"/>
    <mergeCell ref="P3:R4"/>
    <mergeCell ref="J3:L4"/>
    <mergeCell ref="M3:O4"/>
    <mergeCell ref="AF17:AF18"/>
    <mergeCell ref="AM17:AM18"/>
    <mergeCell ref="AE17:AE18"/>
    <mergeCell ref="V17:X18"/>
    <mergeCell ref="AB17:AD18"/>
    <mergeCell ref="Y3:AA4"/>
    <mergeCell ref="AB3:AD4"/>
    <mergeCell ref="AL3:AL4"/>
    <mergeCell ref="AG17:AG18"/>
    <mergeCell ref="AH17:AH18"/>
    <mergeCell ref="AL17:AL18"/>
    <mergeCell ref="AJ16:AM16"/>
    <mergeCell ref="C15:AL15"/>
    <mergeCell ref="C17:C18"/>
    <mergeCell ref="D17:F18"/>
  </mergeCells>
  <printOptions/>
  <pageMargins left="0.52" right="0.42" top="1.062992125984252" bottom="0.984251968503937" header="0.5118110236220472" footer="0.5118110236220472"/>
  <pageSetup horizontalDpi="200" verticalDpi="200" orientation="landscape" paperSize="9" scale="8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3"/>
  <sheetViews>
    <sheetView view="pageBreakPreview" zoomScale="60" zoomScaleNormal="75" workbookViewId="0" topLeftCell="A1">
      <selection activeCell="P15" sqref="P15"/>
    </sheetView>
  </sheetViews>
  <sheetFormatPr defaultColWidth="9.00390625" defaultRowHeight="13.5"/>
  <cols>
    <col min="1" max="2" width="5.375" style="4" customWidth="1"/>
    <col min="3" max="3" width="12.50390625" style="4" customWidth="1"/>
    <col min="4" max="33" width="4.25390625" style="4" customWidth="1"/>
    <col min="34" max="39" width="3.875" style="4" customWidth="1"/>
    <col min="40" max="41" width="5.875" style="4" customWidth="1"/>
    <col min="42" max="42" width="4.75390625" style="4" customWidth="1"/>
    <col min="43" max="43" width="10.875" style="4" customWidth="1"/>
    <col min="44" max="44" width="11.75390625" style="4" customWidth="1"/>
    <col min="45" max="49" width="11.625" style="4" customWidth="1"/>
    <col min="50" max="52" width="8.625" style="4" customWidth="1"/>
    <col min="53" max="56" width="3.00390625" style="4" customWidth="1"/>
    <col min="57" max="57" width="3.625" style="4" customWidth="1"/>
    <col min="58" max="60" width="3.00390625" style="4" customWidth="1"/>
    <col min="61" max="16384" width="10.625" style="4" customWidth="1"/>
  </cols>
  <sheetData>
    <row r="1" spans="3:43" ht="39.75" customHeight="1">
      <c r="C1" s="414" t="s">
        <v>80</v>
      </c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145"/>
      <c r="AI1" s="145"/>
      <c r="AJ1" s="145"/>
      <c r="AK1" s="145"/>
      <c r="AL1" s="145"/>
      <c r="AM1" s="145"/>
      <c r="AN1" s="145"/>
      <c r="AO1" s="145"/>
      <c r="AP1" s="145"/>
      <c r="AQ1" s="145"/>
    </row>
    <row r="2" ht="37.5" customHeight="1"/>
    <row r="3" spans="3:39" ht="15" customHeight="1">
      <c r="C3" s="419" t="s">
        <v>9</v>
      </c>
      <c r="D3" s="427" t="str">
        <f>C5</f>
        <v>ブラックベリー</v>
      </c>
      <c r="E3" s="428"/>
      <c r="F3" s="428"/>
      <c r="G3" s="417" t="str">
        <f>C6</f>
        <v>イクシーズ</v>
      </c>
      <c r="H3" s="417"/>
      <c r="I3" s="417"/>
      <c r="J3" s="417" t="str">
        <f>C7</f>
        <v>ハッピー</v>
      </c>
      <c r="K3" s="417"/>
      <c r="L3" s="417"/>
      <c r="M3" s="417" t="str">
        <f>C8</f>
        <v>すみれ</v>
      </c>
      <c r="N3" s="417"/>
      <c r="O3" s="417"/>
      <c r="P3" s="417" t="str">
        <f>C9</f>
        <v>ミント</v>
      </c>
      <c r="Q3" s="417"/>
      <c r="R3" s="417"/>
      <c r="S3" s="417" t="str">
        <f>C10</f>
        <v>ポラリス</v>
      </c>
      <c r="T3" s="417"/>
      <c r="U3" s="417"/>
      <c r="V3" s="431" t="str">
        <f>C11</f>
        <v>オリーブ</v>
      </c>
      <c r="W3" s="417"/>
      <c r="X3" s="417"/>
      <c r="Y3" s="417" t="str">
        <f>C12</f>
        <v>フレンド</v>
      </c>
      <c r="Z3" s="417"/>
      <c r="AA3" s="417"/>
      <c r="AB3" s="417" t="str">
        <f>C13</f>
        <v>アクア</v>
      </c>
      <c r="AC3" s="417"/>
      <c r="AD3" s="417"/>
      <c r="AE3" s="421" t="s">
        <v>10</v>
      </c>
      <c r="AF3" s="423" t="s">
        <v>11</v>
      </c>
      <c r="AG3" s="423" t="s">
        <v>12</v>
      </c>
      <c r="AH3" s="423" t="s">
        <v>13</v>
      </c>
      <c r="AI3" s="38" t="s">
        <v>56</v>
      </c>
      <c r="AJ3" s="39" t="s">
        <v>57</v>
      </c>
      <c r="AK3" s="36" t="s">
        <v>58</v>
      </c>
      <c r="AL3" s="415" t="s">
        <v>44</v>
      </c>
      <c r="AM3" s="425" t="s">
        <v>14</v>
      </c>
    </row>
    <row r="4" spans="1:39" ht="15" customHeight="1">
      <c r="A4" s="4" t="s">
        <v>55</v>
      </c>
      <c r="C4" s="420"/>
      <c r="D4" s="429"/>
      <c r="E4" s="430"/>
      <c r="F4" s="430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32"/>
      <c r="W4" s="418"/>
      <c r="X4" s="418"/>
      <c r="Y4" s="418"/>
      <c r="Z4" s="418"/>
      <c r="AA4" s="418"/>
      <c r="AB4" s="418"/>
      <c r="AC4" s="418"/>
      <c r="AD4" s="418"/>
      <c r="AE4" s="422"/>
      <c r="AF4" s="424"/>
      <c r="AG4" s="424"/>
      <c r="AH4" s="424"/>
      <c r="AI4" s="8" t="s">
        <v>59</v>
      </c>
      <c r="AJ4" s="6" t="s">
        <v>59</v>
      </c>
      <c r="AK4" s="7" t="s">
        <v>19</v>
      </c>
      <c r="AL4" s="416"/>
      <c r="AM4" s="426"/>
    </row>
    <row r="5" spans="1:39" ht="30" customHeight="1">
      <c r="A5" s="4">
        <v>1</v>
      </c>
      <c r="B5" s="9">
        <v>1</v>
      </c>
      <c r="C5" s="124" t="str">
        <f aca="true" t="shared" si="0" ref="C5:C13">VLOOKUP(A5,リーグ,2)</f>
        <v>ブラックベリー</v>
      </c>
      <c r="D5" s="11"/>
      <c r="E5" s="12">
        <f>IF(D5="","",IF(D5=F5,"△",IF(D5&gt;F5,"◎","●")))</f>
      </c>
      <c r="F5" s="13"/>
      <c r="G5" s="14"/>
      <c r="H5" s="12" t="str">
        <f>IF(G5="","-",IF(G5=I5,"△",IF(G5&gt;I5,"◎","●")))</f>
        <v>-</v>
      </c>
      <c r="I5" s="16"/>
      <c r="J5" s="14"/>
      <c r="K5" s="12" t="str">
        <f>IF(J5="","-",IF(J5=L5,"△",IF(J5&gt;L5,"◎","●")))</f>
        <v>-</v>
      </c>
      <c r="L5" s="16"/>
      <c r="M5" s="14"/>
      <c r="N5" s="12" t="str">
        <f>IF(M5="","-",IF(M5=O5,"△",IF(M5&gt;O5,"◎","●")))</f>
        <v>-</v>
      </c>
      <c r="O5" s="16"/>
      <c r="P5" s="14"/>
      <c r="Q5" s="12" t="str">
        <f>IF(P5="","-",IF(P5=R5,"△",IF(P5&gt;R5,"◎","●")))</f>
        <v>-</v>
      </c>
      <c r="R5" s="16"/>
      <c r="S5" s="14"/>
      <c r="T5" s="12" t="str">
        <f>IF(S5="","-",IF(S5=U5,"△",IF(S5&gt;U5,"◎","●")))</f>
        <v>-</v>
      </c>
      <c r="U5" s="16"/>
      <c r="V5" s="14"/>
      <c r="W5" s="12" t="str">
        <f aca="true" t="shared" si="1" ref="W5:W10">IF(V5="","-",IF(V5=X5,"△",IF(V5&gt;X5,"◎","●")))</f>
        <v>-</v>
      </c>
      <c r="X5" s="16"/>
      <c r="Y5" s="14"/>
      <c r="Z5" s="12" t="str">
        <f aca="true" t="shared" si="2" ref="Z5:Z11">IF(Y5="","-",IF(Y5=AA5,"△",IF(Y5&gt;AA5,"◎","●")))</f>
        <v>-</v>
      </c>
      <c r="AA5" s="16"/>
      <c r="AB5" s="14"/>
      <c r="AC5" s="12" t="str">
        <f aca="true" t="shared" si="3" ref="AC5:AC12">IF(AB5="","-",IF(AB5=AD5,"△",IF(AB5&gt;AD5,"◎","●")))</f>
        <v>-</v>
      </c>
      <c r="AD5" s="16"/>
      <c r="AE5" s="17"/>
      <c r="AF5" s="18"/>
      <c r="AG5" s="18"/>
      <c r="AH5" s="18"/>
      <c r="AI5" s="18"/>
      <c r="AJ5" s="19"/>
      <c r="AK5" s="37"/>
      <c r="AL5" s="80"/>
      <c r="AM5" s="20"/>
    </row>
    <row r="6" spans="1:39" ht="30" customHeight="1">
      <c r="A6" s="4">
        <v>2</v>
      </c>
      <c r="B6" s="9">
        <v>2</v>
      </c>
      <c r="C6" s="21" t="str">
        <f t="shared" si="0"/>
        <v>イクシーズ</v>
      </c>
      <c r="D6" s="119"/>
      <c r="E6" s="120" t="str">
        <f aca="true" t="shared" si="4" ref="E6:E13">IF(D6="","-",IF(D6=F6,"△",IF(D6&gt;F6,"◎","●")))</f>
        <v>-</v>
      </c>
      <c r="F6" s="117"/>
      <c r="G6" s="121"/>
      <c r="H6" s="120">
        <f>IF(G6="","",IF(G6=I6,"△",IF(G6&gt;I6,"◎","●")))</f>
      </c>
      <c r="I6" s="114"/>
      <c r="J6" s="125"/>
      <c r="K6" s="126" t="str">
        <f>IF(J6="","-",IF(J6=L6,"△",IF(J6&gt;L6,"◎","●")))</f>
        <v>-</v>
      </c>
      <c r="L6" s="115"/>
      <c r="M6" s="34"/>
      <c r="N6" s="33" t="str">
        <f>IF(M6="","-",IF(M6=O6,"△",IF(M6&gt;O6,"◎","●")))</f>
        <v>-</v>
      </c>
      <c r="O6" s="35"/>
      <c r="P6" s="34"/>
      <c r="Q6" s="33" t="str">
        <f>IF(P6="","-",IF(P6=R6,"△",IF(P6&gt;R6,"◎","●")))</f>
        <v>-</v>
      </c>
      <c r="R6" s="35"/>
      <c r="S6" s="34"/>
      <c r="T6" s="33" t="str">
        <f>IF(S6="","-",IF(S6=U6,"△",IF(S6&gt;U6,"◎","●")))</f>
        <v>-</v>
      </c>
      <c r="U6" s="35"/>
      <c r="V6" s="34"/>
      <c r="W6" s="33" t="str">
        <f t="shared" si="1"/>
        <v>-</v>
      </c>
      <c r="X6" s="35"/>
      <c r="Y6" s="34"/>
      <c r="Z6" s="33" t="str">
        <f t="shared" si="2"/>
        <v>-</v>
      </c>
      <c r="AA6" s="35"/>
      <c r="AB6" s="34"/>
      <c r="AC6" s="33" t="str">
        <f t="shared" si="3"/>
        <v>-</v>
      </c>
      <c r="AD6" s="35"/>
      <c r="AE6" s="127"/>
      <c r="AF6" s="128"/>
      <c r="AG6" s="128"/>
      <c r="AH6" s="128"/>
      <c r="AI6" s="128"/>
      <c r="AJ6" s="129"/>
      <c r="AK6" s="130"/>
      <c r="AL6" s="131"/>
      <c r="AM6" s="132"/>
    </row>
    <row r="7" spans="1:39" ht="30" customHeight="1">
      <c r="A7" s="4">
        <v>3</v>
      </c>
      <c r="B7" s="9">
        <v>3</v>
      </c>
      <c r="C7" s="10" t="str">
        <f t="shared" si="0"/>
        <v>ハッピー</v>
      </c>
      <c r="D7" s="26"/>
      <c r="E7" s="27" t="str">
        <f t="shared" si="4"/>
        <v>-</v>
      </c>
      <c r="F7" s="28"/>
      <c r="G7" s="29"/>
      <c r="H7" s="15" t="str">
        <f aca="true" t="shared" si="5" ref="H7:H13">IF(G7="","-",IF(G7=I7,"△",IF(G7&gt;I7,"◎","●")))</f>
        <v>-</v>
      </c>
      <c r="I7" s="28"/>
      <c r="J7" s="29"/>
      <c r="K7" s="15">
        <f>IF(J7="","",IF(J7=L7,"△",IF(J7&gt;L7,"◎","●")))</f>
      </c>
      <c r="L7" s="28"/>
      <c r="M7" s="122"/>
      <c r="N7" s="123" t="str">
        <f>IF(M7="","-",IF(M7=O7,"△",IF(M7&gt;O7,"◎","●")))</f>
        <v>-</v>
      </c>
      <c r="O7" s="113"/>
      <c r="P7" s="122"/>
      <c r="Q7" s="123" t="str">
        <f>IF(P7="","-",IF(P7=R7,"△",IF(P7&gt;R7,"◎","●")))</f>
        <v>-</v>
      </c>
      <c r="R7" s="113"/>
      <c r="S7" s="122"/>
      <c r="T7" s="123" t="str">
        <f>IF(S7="","-",IF(S7=U7,"△",IF(S7&gt;U7,"◎","●")))</f>
        <v>-</v>
      </c>
      <c r="U7" s="113"/>
      <c r="V7" s="122"/>
      <c r="W7" s="123" t="str">
        <f t="shared" si="1"/>
        <v>-</v>
      </c>
      <c r="X7" s="113"/>
      <c r="Y7" s="122"/>
      <c r="Z7" s="123" t="str">
        <f t="shared" si="2"/>
        <v>-</v>
      </c>
      <c r="AA7" s="113"/>
      <c r="AB7" s="122"/>
      <c r="AC7" s="123" t="str">
        <f t="shared" si="3"/>
        <v>-</v>
      </c>
      <c r="AD7" s="113"/>
      <c r="AE7" s="17"/>
      <c r="AF7" s="18"/>
      <c r="AG7" s="18"/>
      <c r="AH7" s="18"/>
      <c r="AI7" s="18"/>
      <c r="AJ7" s="19"/>
      <c r="AK7" s="37"/>
      <c r="AL7" s="80"/>
      <c r="AM7" s="20"/>
    </row>
    <row r="8" spans="1:39" ht="30" customHeight="1">
      <c r="A8" s="4">
        <v>4</v>
      </c>
      <c r="B8" s="9">
        <v>4</v>
      </c>
      <c r="C8" s="21" t="str">
        <f t="shared" si="0"/>
        <v>すみれ</v>
      </c>
      <c r="D8" s="119"/>
      <c r="E8" s="120" t="str">
        <f t="shared" si="4"/>
        <v>-</v>
      </c>
      <c r="F8" s="117"/>
      <c r="G8" s="121"/>
      <c r="H8" s="120" t="str">
        <f t="shared" si="5"/>
        <v>-</v>
      </c>
      <c r="I8" s="114"/>
      <c r="J8" s="125"/>
      <c r="K8" s="126" t="str">
        <f aca="true" t="shared" si="6" ref="K8:K13">IF(J8="","-",IF(J8=L8,"△",IF(J8&gt;L8,"◎","●")))</f>
        <v>-</v>
      </c>
      <c r="L8" s="115"/>
      <c r="M8" s="34"/>
      <c r="N8" s="33">
        <f>IF(M8="","",IF(M8=O8,"△",IF(M8&gt;O8,"◎","●")))</f>
      </c>
      <c r="O8" s="35"/>
      <c r="P8" s="34"/>
      <c r="Q8" s="33" t="str">
        <f>IF(P8="","-",IF(P8=R8,"△",IF(P8&gt;R8,"◎","●")))</f>
        <v>-</v>
      </c>
      <c r="R8" s="35"/>
      <c r="S8" s="34"/>
      <c r="T8" s="33" t="str">
        <f>IF(S8="","-",IF(S8=U8,"△",IF(S8&gt;U8,"◎","●")))</f>
        <v>-</v>
      </c>
      <c r="U8" s="35"/>
      <c r="V8" s="34"/>
      <c r="W8" s="33" t="str">
        <f t="shared" si="1"/>
        <v>-</v>
      </c>
      <c r="X8" s="35"/>
      <c r="Y8" s="34"/>
      <c r="Z8" s="33" t="str">
        <f t="shared" si="2"/>
        <v>-</v>
      </c>
      <c r="AA8" s="35"/>
      <c r="AB8" s="34"/>
      <c r="AC8" s="33" t="str">
        <f t="shared" si="3"/>
        <v>-</v>
      </c>
      <c r="AD8" s="35"/>
      <c r="AE8" s="127"/>
      <c r="AF8" s="128"/>
      <c r="AG8" s="128"/>
      <c r="AH8" s="128"/>
      <c r="AI8" s="128"/>
      <c r="AJ8" s="129"/>
      <c r="AK8" s="130"/>
      <c r="AL8" s="131"/>
      <c r="AM8" s="132"/>
    </row>
    <row r="9" spans="1:39" ht="30" customHeight="1">
      <c r="A9" s="4">
        <v>5</v>
      </c>
      <c r="B9" s="9">
        <v>5</v>
      </c>
      <c r="C9" s="10" t="str">
        <f t="shared" si="0"/>
        <v>ミント</v>
      </c>
      <c r="D9" s="26"/>
      <c r="E9" s="27" t="str">
        <f t="shared" si="4"/>
        <v>-</v>
      </c>
      <c r="F9" s="28"/>
      <c r="G9" s="29"/>
      <c r="H9" s="15" t="str">
        <f t="shared" si="5"/>
        <v>-</v>
      </c>
      <c r="I9" s="28"/>
      <c r="J9" s="29"/>
      <c r="K9" s="15" t="str">
        <f t="shared" si="6"/>
        <v>-</v>
      </c>
      <c r="L9" s="28"/>
      <c r="M9" s="122"/>
      <c r="N9" s="123" t="str">
        <f>IF(M9="","-",IF(M9=O9,"△",IF(M9&gt;O9,"◎","●")))</f>
        <v>-</v>
      </c>
      <c r="O9" s="113"/>
      <c r="P9" s="122"/>
      <c r="Q9" s="123">
        <f>IF(P9="","",IF(P9=R9,"△",IF(P9&gt;R9,"◎","●")))</f>
      </c>
      <c r="R9" s="113"/>
      <c r="S9" s="122"/>
      <c r="T9" s="123" t="str">
        <f>IF(S9="","-",IF(S9=U9,"△",IF(S9&gt;U9,"◎","●")))</f>
        <v>-</v>
      </c>
      <c r="U9" s="113"/>
      <c r="V9" s="122"/>
      <c r="W9" s="123" t="str">
        <f t="shared" si="1"/>
        <v>-</v>
      </c>
      <c r="X9" s="113"/>
      <c r="Y9" s="122"/>
      <c r="Z9" s="123" t="str">
        <f t="shared" si="2"/>
        <v>-</v>
      </c>
      <c r="AA9" s="113"/>
      <c r="AB9" s="122"/>
      <c r="AC9" s="123" t="str">
        <f t="shared" si="3"/>
        <v>-</v>
      </c>
      <c r="AD9" s="113"/>
      <c r="AE9" s="17"/>
      <c r="AF9" s="18"/>
      <c r="AG9" s="18"/>
      <c r="AH9" s="18"/>
      <c r="AI9" s="18"/>
      <c r="AJ9" s="19"/>
      <c r="AK9" s="37"/>
      <c r="AL9" s="80"/>
      <c r="AM9" s="20"/>
    </row>
    <row r="10" spans="1:39" ht="30" customHeight="1">
      <c r="A10" s="4">
        <v>6</v>
      </c>
      <c r="B10" s="9">
        <v>6</v>
      </c>
      <c r="C10" s="133" t="str">
        <f t="shared" si="0"/>
        <v>ポラリス</v>
      </c>
      <c r="D10" s="119"/>
      <c r="E10" s="120" t="str">
        <f t="shared" si="4"/>
        <v>-</v>
      </c>
      <c r="F10" s="117"/>
      <c r="G10" s="121"/>
      <c r="H10" s="120" t="str">
        <f t="shared" si="5"/>
        <v>-</v>
      </c>
      <c r="I10" s="114"/>
      <c r="J10" s="125"/>
      <c r="K10" s="126" t="str">
        <f t="shared" si="6"/>
        <v>-</v>
      </c>
      <c r="L10" s="115"/>
      <c r="M10" s="34"/>
      <c r="N10" s="33" t="str">
        <f>IF(M10="","-",IF(M10=O10,"△",IF(M10&gt;O10,"◎","●")))</f>
        <v>-</v>
      </c>
      <c r="O10" s="35"/>
      <c r="P10" s="34"/>
      <c r="Q10" s="33" t="str">
        <f>IF(P10="","-",IF(P10=R10,"△",IF(P10&gt;R10,"◎","●")))</f>
        <v>-</v>
      </c>
      <c r="R10" s="35"/>
      <c r="S10" s="34"/>
      <c r="T10" s="33">
        <f>IF(S10="","",IF(S10=U10,"△",IF(S10&gt;U10,"◎","●")))</f>
      </c>
      <c r="U10" s="35"/>
      <c r="V10" s="34"/>
      <c r="W10" s="33" t="str">
        <f t="shared" si="1"/>
        <v>-</v>
      </c>
      <c r="X10" s="35"/>
      <c r="Y10" s="34"/>
      <c r="Z10" s="33" t="str">
        <f t="shared" si="2"/>
        <v>-</v>
      </c>
      <c r="AA10" s="35"/>
      <c r="AB10" s="34"/>
      <c r="AC10" s="33" t="str">
        <f t="shared" si="3"/>
        <v>-</v>
      </c>
      <c r="AD10" s="35"/>
      <c r="AE10" s="127"/>
      <c r="AF10" s="128"/>
      <c r="AG10" s="128"/>
      <c r="AH10" s="128"/>
      <c r="AI10" s="128"/>
      <c r="AJ10" s="129"/>
      <c r="AK10" s="130"/>
      <c r="AL10" s="131"/>
      <c r="AM10" s="132"/>
    </row>
    <row r="11" spans="1:39" ht="30" customHeight="1">
      <c r="A11" s="4">
        <v>7</v>
      </c>
      <c r="B11" s="4">
        <v>7</v>
      </c>
      <c r="C11" s="134" t="str">
        <f t="shared" si="0"/>
        <v>オリーブ</v>
      </c>
      <c r="D11" s="26"/>
      <c r="E11" s="27" t="str">
        <f t="shared" si="4"/>
        <v>-</v>
      </c>
      <c r="F11" s="28"/>
      <c r="G11" s="29"/>
      <c r="H11" s="15" t="str">
        <f t="shared" si="5"/>
        <v>-</v>
      </c>
      <c r="I11" s="28"/>
      <c r="J11" s="29"/>
      <c r="K11" s="15" t="str">
        <f t="shared" si="6"/>
        <v>-</v>
      </c>
      <c r="L11" s="28"/>
      <c r="M11" s="122"/>
      <c r="N11" s="123" t="str">
        <f>IF(M11="","-",IF(M11=O11,"△",IF(M11&gt;O11,"◎","●")))</f>
        <v>-</v>
      </c>
      <c r="O11" s="113"/>
      <c r="P11" s="122"/>
      <c r="Q11" s="123" t="str">
        <f>IF(P11="","-",IF(P11=R11,"△",IF(P11&gt;R11,"◎","●")))</f>
        <v>-</v>
      </c>
      <c r="R11" s="113"/>
      <c r="S11" s="122"/>
      <c r="T11" s="123" t="str">
        <f>IF(S11="","-",IF(S11=U11,"△",IF(S11&gt;U11,"◎","●")))</f>
        <v>-</v>
      </c>
      <c r="U11" s="113"/>
      <c r="V11" s="122"/>
      <c r="W11" s="123"/>
      <c r="X11" s="113"/>
      <c r="Y11" s="122"/>
      <c r="Z11" s="123" t="str">
        <f t="shared" si="2"/>
        <v>-</v>
      </c>
      <c r="AA11" s="113"/>
      <c r="AB11" s="122"/>
      <c r="AC11" s="123" t="str">
        <f t="shared" si="3"/>
        <v>-</v>
      </c>
      <c r="AD11" s="113"/>
      <c r="AE11" s="17"/>
      <c r="AF11" s="18"/>
      <c r="AG11" s="18"/>
      <c r="AH11" s="18"/>
      <c r="AI11" s="18"/>
      <c r="AJ11" s="19"/>
      <c r="AK11" s="37"/>
      <c r="AL11" s="80"/>
      <c r="AM11" s="20"/>
    </row>
    <row r="12" spans="1:39" ht="30" customHeight="1">
      <c r="A12" s="4">
        <v>8</v>
      </c>
      <c r="B12" s="4">
        <v>8</v>
      </c>
      <c r="C12" s="133" t="str">
        <f t="shared" si="0"/>
        <v>フレンド</v>
      </c>
      <c r="D12" s="119"/>
      <c r="E12" s="120" t="str">
        <f t="shared" si="4"/>
        <v>-</v>
      </c>
      <c r="F12" s="117"/>
      <c r="G12" s="121"/>
      <c r="H12" s="120" t="str">
        <f t="shared" si="5"/>
        <v>-</v>
      </c>
      <c r="I12" s="114"/>
      <c r="J12" s="125"/>
      <c r="K12" s="126" t="str">
        <f t="shared" si="6"/>
        <v>-</v>
      </c>
      <c r="L12" s="115"/>
      <c r="M12" s="34"/>
      <c r="N12" s="33" t="str">
        <f>IF(M12="","-",IF(M12=O12,"△",IF(M12&gt;O12,"◎","●")))</f>
        <v>-</v>
      </c>
      <c r="O12" s="35"/>
      <c r="P12" s="34"/>
      <c r="Q12" s="33" t="str">
        <f>IF(P12="","-",IF(P12=R12,"△",IF(P12&gt;R12,"◎","●")))</f>
        <v>-</v>
      </c>
      <c r="R12" s="35"/>
      <c r="S12" s="34"/>
      <c r="T12" s="33" t="str">
        <f>IF(S12="","-",IF(S12=U12,"△",IF(S12&gt;U12,"◎","●")))</f>
        <v>-</v>
      </c>
      <c r="U12" s="35"/>
      <c r="V12" s="34"/>
      <c r="W12" s="33" t="str">
        <f>IF(V12="","-",IF(V12=X12,"△",IF(V12&gt;X12,"◎","●")))</f>
        <v>-</v>
      </c>
      <c r="X12" s="35"/>
      <c r="Y12" s="34"/>
      <c r="Z12" s="33"/>
      <c r="AA12" s="35"/>
      <c r="AB12" s="34"/>
      <c r="AC12" s="33" t="str">
        <f t="shared" si="3"/>
        <v>-</v>
      </c>
      <c r="AD12" s="35"/>
      <c r="AE12" s="127"/>
      <c r="AF12" s="128"/>
      <c r="AG12" s="128"/>
      <c r="AH12" s="128"/>
      <c r="AI12" s="128"/>
      <c r="AJ12" s="129"/>
      <c r="AK12" s="130"/>
      <c r="AL12" s="131"/>
      <c r="AM12" s="132"/>
    </row>
    <row r="13" spans="1:39" ht="30" customHeight="1">
      <c r="A13" s="4">
        <v>9</v>
      </c>
      <c r="B13" s="4">
        <v>9</v>
      </c>
      <c r="C13" s="134" t="str">
        <f t="shared" si="0"/>
        <v>アクア</v>
      </c>
      <c r="D13" s="26"/>
      <c r="E13" s="27" t="str">
        <f t="shared" si="4"/>
        <v>-</v>
      </c>
      <c r="F13" s="28"/>
      <c r="G13" s="29"/>
      <c r="H13" s="15" t="str">
        <f t="shared" si="5"/>
        <v>-</v>
      </c>
      <c r="I13" s="28"/>
      <c r="J13" s="29"/>
      <c r="K13" s="15" t="str">
        <f t="shared" si="6"/>
        <v>-</v>
      </c>
      <c r="L13" s="28"/>
      <c r="M13" s="122"/>
      <c r="N13" s="123" t="str">
        <f>IF(M13="","-",IF(M13=O13,"△",IF(M13&gt;O13,"◎","●")))</f>
        <v>-</v>
      </c>
      <c r="O13" s="113"/>
      <c r="P13" s="122"/>
      <c r="Q13" s="123" t="str">
        <f>IF(P13="","-",IF(P13=R13,"△",IF(P13&gt;R13,"◎","●")))</f>
        <v>-</v>
      </c>
      <c r="R13" s="113"/>
      <c r="S13" s="122"/>
      <c r="T13" s="123" t="str">
        <f>IF(S13="","-",IF(S13=U13,"△",IF(S13&gt;U13,"◎","●")))</f>
        <v>-</v>
      </c>
      <c r="U13" s="113"/>
      <c r="V13" s="122"/>
      <c r="W13" s="123" t="str">
        <f>IF(V13="","-",IF(V13=X13,"△",IF(V13&gt;X13,"◎","●")))</f>
        <v>-</v>
      </c>
      <c r="X13" s="113"/>
      <c r="Y13" s="122"/>
      <c r="Z13" s="123" t="str">
        <f>IF(Y13="","-",IF(Y13=AA13,"△",IF(Y13&gt;AA13,"◎","●")))</f>
        <v>-</v>
      </c>
      <c r="AA13" s="113"/>
      <c r="AB13" s="122"/>
      <c r="AC13" s="123"/>
      <c r="AD13" s="113"/>
      <c r="AE13" s="17"/>
      <c r="AF13" s="18"/>
      <c r="AG13" s="18"/>
      <c r="AH13" s="18"/>
      <c r="AI13" s="18"/>
      <c r="AJ13" s="19"/>
      <c r="AK13" s="37"/>
      <c r="AL13" s="80"/>
      <c r="AM13" s="20"/>
    </row>
    <row r="14" ht="30" customHeight="1"/>
    <row r="15" ht="39" customHeight="1"/>
  </sheetData>
  <sheetProtection sheet="1" objects="1" scenarios="1"/>
  <mergeCells count="17">
    <mergeCell ref="AM3:AM4"/>
    <mergeCell ref="D3:F4"/>
    <mergeCell ref="G3:I4"/>
    <mergeCell ref="P3:R4"/>
    <mergeCell ref="J3:L4"/>
    <mergeCell ref="M3:O4"/>
    <mergeCell ref="V3:X4"/>
    <mergeCell ref="Y3:AA4"/>
    <mergeCell ref="AB3:AD4"/>
    <mergeCell ref="C1:AG1"/>
    <mergeCell ref="AL3:AL4"/>
    <mergeCell ref="S3:U4"/>
    <mergeCell ref="C3:C4"/>
    <mergeCell ref="AE3:AE4"/>
    <mergeCell ref="AF3:AF4"/>
    <mergeCell ref="AG3:AG4"/>
    <mergeCell ref="AH3:AH4"/>
  </mergeCells>
  <printOptions/>
  <pageMargins left="0.7086614173228347" right="0.4330708661417323" top="0.984251968503937" bottom="0.984251968503937" header="0.5118110236220472" footer="0.5118110236220472"/>
  <pageSetup horizontalDpi="200" verticalDpi="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ITPOINT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Ｇｏｊｉ</dc:creator>
  <cp:keywords/>
  <dc:description/>
  <cp:lastModifiedBy>DELL</cp:lastModifiedBy>
  <cp:lastPrinted>2011-09-05T07:05:21Z</cp:lastPrinted>
  <dcterms:created xsi:type="dcterms:W3CDTF">2007-05-06T04:32:18Z</dcterms:created>
  <dcterms:modified xsi:type="dcterms:W3CDTF">2011-10-02T17:55:19Z</dcterms:modified>
  <cp:category/>
  <cp:version/>
  <cp:contentType/>
  <cp:contentStatus/>
</cp:coreProperties>
</file>